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E258DFBD-6365-4E59-A304-04EDAA0A6022}" xr6:coauthVersionLast="47" xr6:coauthVersionMax="47" xr10:uidLastSave="{00000000-0000-0000-0000-000000000000}"/>
  <workbookProtection workbookPassword="CA1B" lockStructure="1"/>
  <bookViews>
    <workbookView xWindow="249" yWindow="77" windowWidth="24180" windowHeight="13063" tabRatio="802" activeTab="5" xr2:uid="{C52FB8F5-F5FF-44D6-83F7-066D455A03AE}"/>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s="1"/>
  <c r="L7" i="55"/>
  <c r="S8" i="115"/>
  <c r="I8" i="115" s="1"/>
  <c r="B7" i="116" s="1"/>
  <c r="A8" i="55"/>
  <c r="A9" i="55"/>
  <c r="L12" i="55"/>
  <c r="S9" i="115" s="1"/>
  <c r="I9" i="115" s="1"/>
  <c r="B8" i="116" s="1"/>
  <c r="L13" i="55"/>
  <c r="S10" i="115"/>
  <c r="I10" i="115"/>
  <c r="B9" i="116" s="1"/>
  <c r="P10" i="56"/>
  <c r="AE11" i="115" s="1"/>
  <c r="I11" i="115" s="1"/>
  <c r="B10" i="116" s="1"/>
  <c r="P11" i="56"/>
  <c r="P18" i="56"/>
  <c r="AE13" i="115"/>
  <c r="I13" i="115" s="1"/>
  <c r="B12" i="116" s="1"/>
  <c r="P19" i="56"/>
  <c r="AE14" i="115"/>
  <c r="I14" i="115" s="1"/>
  <c r="B13" i="116" s="1"/>
  <c r="P26" i="56"/>
  <c r="P27" i="56"/>
  <c r="AE16" i="115" s="1"/>
  <c r="I16" i="115" s="1"/>
  <c r="B15" i="116" s="1"/>
  <c r="P34" i="56"/>
  <c r="AE17" i="115" s="1"/>
  <c r="I17" i="115" s="1"/>
  <c r="B16" i="116" s="1"/>
  <c r="P35" i="56"/>
  <c r="AE18" i="115" s="1"/>
  <c r="E8" i="130"/>
  <c r="E12" i="130" s="1"/>
  <c r="C11" i="130"/>
  <c r="C12" i="130"/>
  <c r="C13" i="130"/>
  <c r="C14" i="130"/>
  <c r="E14" i="130"/>
  <c r="C15" i="130"/>
  <c r="C16" i="130"/>
  <c r="C17" i="130"/>
  <c r="C18" i="130"/>
  <c r="E18" i="130"/>
  <c r="C19" i="130"/>
  <c r="C20" i="130"/>
  <c r="C21" i="130"/>
  <c r="C22" i="130"/>
  <c r="E22" i="130"/>
  <c r="C23" i="130"/>
  <c r="C24" i="130"/>
  <c r="C25" i="130"/>
  <c r="C26" i="130"/>
  <c r="E26" i="130"/>
  <c r="C27" i="130"/>
  <c r="C28" i="130"/>
  <c r="C29" i="130"/>
  <c r="C30" i="130"/>
  <c r="E30" i="130"/>
  <c r="C31" i="130"/>
  <c r="C32" i="130"/>
  <c r="C33" i="130"/>
  <c r="C34" i="130"/>
  <c r="E34" i="130"/>
  <c r="C35" i="130"/>
  <c r="C36" i="130"/>
  <c r="C37" i="130"/>
  <c r="C38" i="130"/>
  <c r="E38" i="130"/>
  <c r="C39" i="130"/>
  <c r="C40" i="130"/>
  <c r="C41" i="130"/>
  <c r="C42" i="130"/>
  <c r="E42" i="130"/>
  <c r="C34" i="110"/>
  <c r="C6" i="109"/>
  <c r="F10" i="109" s="1"/>
  <c r="C10" i="109"/>
  <c r="C14" i="109"/>
  <c r="C18" i="109"/>
  <c r="C22" i="109"/>
  <c r="F26" i="109" s="1"/>
  <c r="C26" i="109"/>
  <c r="C30" i="109"/>
  <c r="F34" i="109"/>
  <c r="C34" i="109"/>
  <c r="C38" i="109"/>
  <c r="C42" i="109"/>
  <c r="F42" i="109" s="1"/>
  <c r="C46" i="109"/>
  <c r="F50" i="109"/>
  <c r="C50" i="109"/>
  <c r="C54" i="109"/>
  <c r="F58" i="109" s="1"/>
  <c r="C58" i="109"/>
  <c r="C62" i="109"/>
  <c r="F66" i="109"/>
  <c r="C66" i="109"/>
  <c r="C6" i="120"/>
  <c r="F10" i="120" s="1"/>
  <c r="C10" i="120"/>
  <c r="C14" i="120"/>
  <c r="F18" i="120" s="1"/>
  <c r="C18" i="120"/>
  <c r="C22" i="120"/>
  <c r="F26" i="120" s="1"/>
  <c r="C26" i="120"/>
  <c r="C30" i="120"/>
  <c r="F34" i="120"/>
  <c r="C34" i="120"/>
  <c r="C38" i="120"/>
  <c r="C42" i="120"/>
  <c r="F42" i="120"/>
  <c r="C46" i="120"/>
  <c r="F50" i="120" s="1"/>
  <c r="C50" i="120"/>
  <c r="C54" i="120"/>
  <c r="F58" i="120" s="1"/>
  <c r="C58" i="120"/>
  <c r="C62" i="120"/>
  <c r="C66" i="120"/>
  <c r="F66" i="120" s="1"/>
  <c r="AB66" i="120"/>
  <c r="BQ3" i="115" s="1"/>
  <c r="AB67" i="120"/>
  <c r="BQ4" i="115"/>
  <c r="C70" i="120"/>
  <c r="F74" i="120" s="1"/>
  <c r="C74" i="120"/>
  <c r="C78" i="120"/>
  <c r="F82" i="120" s="1"/>
  <c r="C82" i="120"/>
  <c r="C86" i="120"/>
  <c r="F90" i="120" s="1"/>
  <c r="C90" i="120"/>
  <c r="C94" i="120"/>
  <c r="C98" i="120"/>
  <c r="F98" i="120"/>
  <c r="C102" i="120"/>
  <c r="C106" i="120"/>
  <c r="AB106" i="120"/>
  <c r="BR5" i="115"/>
  <c r="AB107" i="120"/>
  <c r="BR6" i="115" s="1"/>
  <c r="C110" i="120"/>
  <c r="F114" i="120"/>
  <c r="C114" i="120"/>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X34" i="109" s="1"/>
  <c r="BB3" i="115" s="1"/>
  <c r="BH4" i="115"/>
  <c r="E65" i="109"/>
  <c r="BJ4" i="115"/>
  <c r="I63" i="109"/>
  <c r="AU4" i="115" s="1"/>
  <c r="E33" i="110" s="1"/>
  <c r="BL4" i="115"/>
  <c r="M59" i="109" s="1"/>
  <c r="AW4" i="115" s="1"/>
  <c r="I31" i="110"/>
  <c r="AJ4" i="115" s="1"/>
  <c r="E17" i="119" s="1"/>
  <c r="BN4" i="115"/>
  <c r="Q51" i="109"/>
  <c r="AY4" i="115" s="1"/>
  <c r="M27" i="110" s="1"/>
  <c r="AL4" i="115" s="1"/>
  <c r="I15" i="119" s="1"/>
  <c r="X4" i="115" s="1"/>
  <c r="E9" i="118" s="1"/>
  <c r="BP4" i="115"/>
  <c r="U35" i="109"/>
  <c r="BA4" i="115" s="1"/>
  <c r="Q19" i="110" s="1"/>
  <c r="AN4" i="115" s="1"/>
  <c r="M11" i="119" s="1"/>
  <c r="Z4" i="115" s="1"/>
  <c r="I7" i="118" s="1"/>
  <c r="BH5" i="115"/>
  <c r="E36" i="109"/>
  <c r="BJ5" i="115"/>
  <c r="I38" i="109" s="1"/>
  <c r="AU5" i="115" s="1"/>
  <c r="E20" i="110"/>
  <c r="BL5" i="115"/>
  <c r="M42" i="109"/>
  <c r="AW5" i="115" s="1"/>
  <c r="I22" i="110" s="1"/>
  <c r="AJ5" i="115" s="1"/>
  <c r="E12" i="119" s="1"/>
  <c r="BN5" i="115"/>
  <c r="Q50" i="109"/>
  <c r="AY5" i="115" s="1"/>
  <c r="M26" i="110" s="1"/>
  <c r="AL5" i="115" s="1"/>
  <c r="I14" i="119" s="1"/>
  <c r="X5" i="115" s="1"/>
  <c r="E8" i="118" s="1"/>
  <c r="BP5" i="115"/>
  <c r="U57" i="109"/>
  <c r="BH6" i="115"/>
  <c r="E33" i="109"/>
  <c r="BJ6" i="115"/>
  <c r="I31" i="109"/>
  <c r="AU6" i="115" s="1"/>
  <c r="E17" i="110" s="1"/>
  <c r="BL6" i="115"/>
  <c r="M27" i="109" s="1"/>
  <c r="AW6" i="115" s="1"/>
  <c r="I15" i="110" s="1"/>
  <c r="AJ6" i="115" s="1"/>
  <c r="E9" i="119" s="1"/>
  <c r="BN6" i="115"/>
  <c r="Q19" i="109"/>
  <c r="AY6" i="115" s="1"/>
  <c r="M11" i="110" s="1"/>
  <c r="AL6" i="115" s="1"/>
  <c r="I7" i="119" s="1"/>
  <c r="X6" i="115" s="1"/>
  <c r="E5" i="118" s="1"/>
  <c r="BP6" i="115"/>
  <c r="U56" i="109"/>
  <c r="BH7" i="115"/>
  <c r="E20" i="109"/>
  <c r="BJ7" i="115"/>
  <c r="I22" i="109"/>
  <c r="AU7" i="115" s="1"/>
  <c r="E12" i="110" s="1"/>
  <c r="BL7" i="115"/>
  <c r="M26" i="109"/>
  <c r="AW7" i="115" s="1"/>
  <c r="I14" i="110"/>
  <c r="AJ7" i="115" s="1"/>
  <c r="E8" i="119" s="1"/>
  <c r="BH8" i="115"/>
  <c r="E49" i="109"/>
  <c r="BJ8" i="115"/>
  <c r="I47" i="109" s="1"/>
  <c r="AU8" i="115" s="1"/>
  <c r="E25" i="110" s="1"/>
  <c r="BL8" i="115"/>
  <c r="M43" i="109"/>
  <c r="AW8" i="115" s="1"/>
  <c r="I23" i="110" s="1"/>
  <c r="AJ8" i="115" s="1"/>
  <c r="E13" i="119" s="1"/>
  <c r="BH9" i="115"/>
  <c r="E52" i="109"/>
  <c r="BJ9" i="115"/>
  <c r="I54" i="109"/>
  <c r="AU9" i="115" s="1"/>
  <c r="E28" i="110" s="1"/>
  <c r="BL9" i="115"/>
  <c r="M58" i="109" s="1"/>
  <c r="AW9" i="115" s="1"/>
  <c r="I30" i="110" s="1"/>
  <c r="AJ9" i="115" s="1"/>
  <c r="E16" i="119" s="1"/>
  <c r="BH10" i="115"/>
  <c r="E17" i="109"/>
  <c r="BJ10" i="115"/>
  <c r="I15" i="109" s="1"/>
  <c r="AU10" i="115" s="1"/>
  <c r="E9" i="110"/>
  <c r="BL10" i="115"/>
  <c r="M11" i="109"/>
  <c r="AW10" i="115" s="1"/>
  <c r="I7" i="110" s="1"/>
  <c r="AJ10" i="115" s="1"/>
  <c r="E5" i="119" s="1"/>
  <c r="BH11" i="115"/>
  <c r="E12" i="109"/>
  <c r="BJ11" i="115"/>
  <c r="I14" i="109"/>
  <c r="AU11" i="115" s="1"/>
  <c r="E8" i="110" s="1"/>
  <c r="AE12" i="115"/>
  <c r="I12" i="115" s="1"/>
  <c r="B11" i="116" s="1"/>
  <c r="BH12" i="115"/>
  <c r="E57" i="109" s="1"/>
  <c r="BJ12" i="115"/>
  <c r="I55" i="109" s="1"/>
  <c r="AU12" i="115" s="1"/>
  <c r="E29" i="110" s="1"/>
  <c r="BH13" i="115"/>
  <c r="E44" i="109"/>
  <c r="BJ13" i="115"/>
  <c r="I46" i="109" s="1"/>
  <c r="AU13" i="115" s="1"/>
  <c r="E24" i="110" s="1"/>
  <c r="BH14" i="115"/>
  <c r="E25" i="109" s="1"/>
  <c r="BJ14" i="115"/>
  <c r="I23" i="109"/>
  <c r="AU14" i="115"/>
  <c r="E13" i="110" s="1"/>
  <c r="AE15" i="115"/>
  <c r="I15" i="115" s="1"/>
  <c r="B14" i="116" s="1"/>
  <c r="BH15" i="115"/>
  <c r="E28" i="109" s="1"/>
  <c r="BJ15" i="115"/>
  <c r="I30" i="109"/>
  <c r="AU15" i="115" s="1"/>
  <c r="E16" i="110" s="1"/>
  <c r="BH16" i="115"/>
  <c r="E41" i="109"/>
  <c r="BJ16" i="115"/>
  <c r="I39" i="109" s="1"/>
  <c r="AU16" i="115" s="1"/>
  <c r="E21" i="110"/>
  <c r="BH17" i="115"/>
  <c r="E60" i="109"/>
  <c r="BJ17" i="115"/>
  <c r="I62" i="109"/>
  <c r="AU17" i="115" s="1"/>
  <c r="E32" i="110" s="1"/>
  <c r="I18" i="115"/>
  <c r="B17" i="116" s="1"/>
  <c r="BH18" i="115"/>
  <c r="E9" i="109" s="1"/>
  <c r="BJ18" i="115"/>
  <c r="I7" i="109" s="1"/>
  <c r="AU18" i="115" s="1"/>
  <c r="E5" i="110" s="1"/>
  <c r="BH19" i="115"/>
  <c r="E8" i="109" s="1"/>
  <c r="BH20" i="115"/>
  <c r="E61" i="109" s="1"/>
  <c r="BH21" i="115"/>
  <c r="E40" i="109" s="1"/>
  <c r="BH22" i="115"/>
  <c r="E29" i="109"/>
  <c r="BH23" i="115"/>
  <c r="E24" i="109" s="1"/>
  <c r="BH24" i="115"/>
  <c r="E45" i="109" s="1"/>
  <c r="BH25" i="115"/>
  <c r="E56" i="109" s="1"/>
  <c r="BH26" i="115"/>
  <c r="E13" i="109"/>
  <c r="BH27" i="115"/>
  <c r="E16" i="109" s="1"/>
  <c r="BH28" i="115"/>
  <c r="E53" i="109" s="1"/>
  <c r="BH29" i="115"/>
  <c r="E48" i="109" s="1"/>
  <c r="BH30" i="115"/>
  <c r="E21" i="109"/>
  <c r="BH31" i="115"/>
  <c r="E32" i="109" s="1"/>
  <c r="BH32" i="115"/>
  <c r="E37" i="109" s="1"/>
  <c r="BH33" i="115"/>
  <c r="E64" i="109" s="1"/>
  <c r="BH34" i="115"/>
  <c r="E5" i="109"/>
  <c r="AM1" i="47"/>
  <c r="BG1" i="47"/>
  <c r="AM2" i="47"/>
  <c r="S5" i="47"/>
  <c r="S6" i="47"/>
  <c r="H11" i="47"/>
  <c r="BF11" i="47" s="1"/>
  <c r="H12" i="47"/>
  <c r="BF12" i="47"/>
  <c r="H13" i="47"/>
  <c r="BF13" i="47"/>
  <c r="H14" i="47"/>
  <c r="BF14" i="47"/>
  <c r="H15" i="47"/>
  <c r="BF15" i="47" s="1"/>
  <c r="H16" i="47"/>
  <c r="BF16" i="47"/>
  <c r="H17" i="47"/>
  <c r="BF17" i="47"/>
  <c r="H18" i="47"/>
  <c r="BF18" i="47"/>
  <c r="H19" i="47"/>
  <c r="BF19" i="47" s="1"/>
  <c r="H20" i="47"/>
  <c r="BF20" i="47"/>
  <c r="H21" i="47"/>
  <c r="BF21" i="47"/>
  <c r="H22" i="47"/>
  <c r="BF22" i="47"/>
  <c r="H23" i="47"/>
  <c r="BF23" i="47" s="1"/>
  <c r="H24" i="47"/>
  <c r="BF24" i="47"/>
  <c r="H25" i="47"/>
  <c r="BF25" i="47"/>
  <c r="H26" i="47"/>
  <c r="BF26" i="47"/>
  <c r="H27" i="47"/>
  <c r="BF27" i="47" s="1"/>
  <c r="H28" i="47"/>
  <c r="BF28" i="47"/>
  <c r="H29" i="47"/>
  <c r="BF29" i="47"/>
  <c r="H30" i="47"/>
  <c r="BF30" i="47"/>
  <c r="H31" i="47"/>
  <c r="BF31" i="47" s="1"/>
  <c r="H32" i="47"/>
  <c r="BF32" i="47"/>
  <c r="H33" i="47"/>
  <c r="BF33" i="47"/>
  <c r="H34" i="47"/>
  <c r="BF34" i="47"/>
  <c r="H35" i="47"/>
  <c r="BF35" i="47" s="1"/>
  <c r="H36" i="47"/>
  <c r="BF36" i="47"/>
  <c r="H37" i="47"/>
  <c r="BF37" i="47" s="1"/>
  <c r="H38" i="47"/>
  <c r="BF38" i="47" s="1"/>
  <c r="H39" i="47"/>
  <c r="BF39" i="47" s="1"/>
  <c r="H40" i="47"/>
  <c r="BF40" i="47" s="1"/>
  <c r="H41" i="47"/>
  <c r="BF41" i="47" s="1"/>
  <c r="H42" i="47"/>
  <c r="BF42" i="47" s="1"/>
  <c r="H43" i="47"/>
  <c r="BF43" i="47" s="1"/>
  <c r="H44" i="47"/>
  <c r="BF44" i="47"/>
  <c r="H45" i="47"/>
  <c r="BF45" i="47" s="1"/>
  <c r="H46" i="47"/>
  <c r="BF46" i="47" s="1"/>
  <c r="H47" i="47"/>
  <c r="BF47" i="47" s="1"/>
  <c r="H48" i="47"/>
  <c r="BF48" i="47"/>
  <c r="H49" i="47"/>
  <c r="BF49" i="47" s="1"/>
  <c r="H50" i="47"/>
  <c r="BF50" i="47" s="1"/>
  <c r="H51" i="47"/>
  <c r="BF51" i="47" s="1"/>
  <c r="H52" i="47"/>
  <c r="BF52" i="47"/>
  <c r="H53" i="47"/>
  <c r="BF53" i="47" s="1"/>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s="1"/>
  <c r="H77" i="47"/>
  <c r="BF77" i="47"/>
  <c r="H78" i="47"/>
  <c r="BF78" i="47"/>
  <c r="H79" i="47"/>
  <c r="BF79" i="47"/>
  <c r="H80" i="47"/>
  <c r="BF80" i="47"/>
  <c r="H81" i="47"/>
  <c r="BF81" i="47"/>
  <c r="H82" i="47"/>
  <c r="BF82" i="47"/>
  <c r="H83" i="47"/>
  <c r="BF83" i="47"/>
  <c r="H84" i="47"/>
  <c r="BF84" i="47"/>
  <c r="H85" i="47"/>
  <c r="BF85" i="47" s="1"/>
  <c r="H86" i="47"/>
  <c r="BF86" i="47" s="1"/>
  <c r="H87" i="47"/>
  <c r="BF87" i="47" s="1"/>
  <c r="H88" i="47"/>
  <c r="BF88" i="47" s="1"/>
  <c r="H89" i="47"/>
  <c r="BF89" i="47"/>
  <c r="H90" i="47"/>
  <c r="BF90" i="47" s="1"/>
  <c r="H91" i="47"/>
  <c r="BF91" i="47" s="1"/>
  <c r="H92" i="47"/>
  <c r="BF92" i="47" s="1"/>
  <c r="H93" i="47"/>
  <c r="BF93" i="47" s="1"/>
  <c r="H94" i="47"/>
  <c r="BF94" i="47" s="1"/>
  <c r="H95" i="47"/>
  <c r="BF95" i="47" s="1"/>
  <c r="H96" i="47"/>
  <c r="BF96" i="47" s="1"/>
  <c r="H97" i="47"/>
  <c r="BF97" i="47"/>
  <c r="H98" i="47"/>
  <c r="BF98" i="47" s="1"/>
  <c r="H99" i="47"/>
  <c r="BF99" i="47" s="1"/>
  <c r="H100" i="47"/>
  <c r="BF100" i="47" s="1"/>
  <c r="H101" i="47"/>
  <c r="BF101" i="47" s="1"/>
  <c r="H102" i="47"/>
  <c r="BF102" i="47"/>
  <c r="H103" i="47"/>
  <c r="BF103" i="47"/>
  <c r="H104" i="47"/>
  <c r="BF104" i="47"/>
  <c r="H105" i="47"/>
  <c r="BF105" i="47"/>
  <c r="H106" i="47"/>
  <c r="BF106" i="47"/>
  <c r="H107" i="47"/>
  <c r="BF107" i="47"/>
  <c r="H108" i="47"/>
  <c r="BF108" i="47"/>
  <c r="H109" i="47"/>
  <c r="BF109" i="47" s="1"/>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F1" i="125" s="1"/>
  <c r="K3" i="47"/>
  <c r="E2" i="61" s="1"/>
  <c r="H1" i="122"/>
  <c r="F18" i="109"/>
  <c r="A2" i="63"/>
  <c r="K5" i="47"/>
  <c r="BA3" i="115"/>
  <c r="Q18" i="110" s="1"/>
  <c r="X35" i="109"/>
  <c r="BB4" i="115" s="1"/>
  <c r="F106" i="120"/>
  <c r="BA6" i="115"/>
  <c r="Q32" i="110" s="1"/>
  <c r="O129" i="47"/>
  <c r="U131" i="47"/>
  <c r="U33" i="47"/>
  <c r="I98" i="47"/>
  <c r="O36" i="47"/>
  <c r="U117" i="47"/>
  <c r="U71" i="47"/>
  <c r="AA100" i="47"/>
  <c r="U26" i="47"/>
  <c r="I132" i="47"/>
  <c r="U43" i="47"/>
  <c r="U14" i="47"/>
  <c r="O18" i="47"/>
  <c r="AA59" i="47"/>
  <c r="AA130" i="47"/>
  <c r="I92" i="47"/>
  <c r="I133" i="47"/>
  <c r="AA94" i="47"/>
  <c r="AA136" i="47"/>
  <c r="AA74" i="47"/>
  <c r="O88" i="47"/>
  <c r="O25" i="47"/>
  <c r="U100" i="47"/>
  <c r="O60" i="47"/>
  <c r="I27" i="47"/>
  <c r="U72" i="47"/>
  <c r="O21" i="47"/>
  <c r="I12" i="47"/>
  <c r="I99" i="47"/>
  <c r="I68" i="47"/>
  <c r="O15" i="47"/>
  <c r="O70" i="47"/>
  <c r="I39" i="47"/>
  <c r="I79" i="47"/>
  <c r="U29" i="47"/>
  <c r="AA125" i="47"/>
  <c r="AA39" i="47"/>
  <c r="U37" i="47"/>
  <c r="O39" i="47"/>
  <c r="AA107" i="47"/>
  <c r="I114" i="47"/>
  <c r="AA85" i="47"/>
  <c r="O110" i="47"/>
  <c r="U116" i="47"/>
  <c r="O89" i="47"/>
  <c r="U88" i="47"/>
  <c r="U109" i="47"/>
  <c r="I58" i="47"/>
  <c r="O125" i="47"/>
  <c r="AA18" i="47"/>
  <c r="U122" i="47"/>
  <c r="I35" i="47"/>
  <c r="O19" i="47"/>
  <c r="AA73" i="47"/>
  <c r="U133" i="47"/>
  <c r="AA12" i="47"/>
  <c r="AA121" i="47"/>
  <c r="U127" i="47"/>
  <c r="U52" i="47"/>
  <c r="I18" i="47"/>
  <c r="AA127" i="47"/>
  <c r="O64" i="47"/>
  <c r="I30" i="47"/>
  <c r="O99" i="47"/>
  <c r="O80" i="47"/>
  <c r="I108" i="47"/>
  <c r="I130" i="47"/>
  <c r="O81" i="47"/>
  <c r="U95" i="47"/>
  <c r="I57" i="47"/>
  <c r="I71" i="47"/>
  <c r="U83" i="47"/>
  <c r="O24" i="47"/>
  <c r="I61" i="47"/>
  <c r="I101" i="47"/>
  <c r="I123" i="47"/>
  <c r="O112" i="47"/>
  <c r="I89" i="47"/>
  <c r="I21" i="47"/>
  <c r="U22" i="47"/>
  <c r="U63" i="47"/>
  <c r="O94" i="47"/>
  <c r="I64" i="47"/>
  <c r="AA110" i="47"/>
  <c r="AA57" i="47"/>
  <c r="O111" i="47"/>
  <c r="O105" i="47"/>
  <c r="AA60" i="47"/>
  <c r="I88" i="47"/>
  <c r="O42" i="47"/>
  <c r="I65" i="47"/>
  <c r="I23" i="47"/>
  <c r="U118" i="47"/>
  <c r="AA29" i="47"/>
  <c r="AA97" i="47"/>
  <c r="I74" i="47"/>
  <c r="AA82" i="47"/>
  <c r="U36" i="47"/>
  <c r="I37" i="47"/>
  <c r="I67" i="47"/>
  <c r="I83" i="47"/>
  <c r="O92" i="47"/>
  <c r="O47" i="47"/>
  <c r="AA67" i="47"/>
  <c r="U19" i="47"/>
  <c r="I60" i="47"/>
  <c r="I16" i="47"/>
  <c r="O11" i="47"/>
  <c r="I77" i="47"/>
  <c r="O41" i="47"/>
  <c r="AA124" i="47"/>
  <c r="I75" i="47"/>
  <c r="AA92" i="47"/>
  <c r="AA76" i="47"/>
  <c r="U80" i="47"/>
  <c r="I131" i="47"/>
  <c r="O79" i="47"/>
  <c r="O106" i="47"/>
  <c r="U11" i="47"/>
  <c r="AA135" i="47"/>
  <c r="AA56" i="47"/>
  <c r="O23" i="47"/>
  <c r="O49" i="47"/>
  <c r="I11" i="47"/>
  <c r="O116" i="47"/>
  <c r="O68" i="47"/>
  <c r="I32" i="47"/>
  <c r="U108" i="47"/>
  <c r="O26" i="47"/>
  <c r="O127" i="47"/>
  <c r="O113" i="47"/>
  <c r="AA98" i="47"/>
  <c r="AA20" i="47"/>
  <c r="O38" i="47"/>
  <c r="O96" i="47"/>
  <c r="O35" i="47"/>
  <c r="U57" i="47"/>
  <c r="U12" i="47"/>
  <c r="I86" i="47"/>
  <c r="I96" i="47"/>
  <c r="U90" i="47"/>
  <c r="I22" i="47"/>
  <c r="I118" i="47"/>
  <c r="I94" i="47"/>
  <c r="I80" i="47"/>
  <c r="I33" i="47"/>
  <c r="O69" i="47"/>
  <c r="U64" i="47"/>
  <c r="AA24" i="47"/>
  <c r="U16" i="47"/>
  <c r="O123" i="47"/>
  <c r="U107" i="47"/>
  <c r="O85" i="47"/>
  <c r="U62" i="47"/>
  <c r="AA111" i="47"/>
  <c r="AA78" i="47"/>
  <c r="AA16" i="47"/>
  <c r="AA22" i="47"/>
  <c r="O118" i="47"/>
  <c r="O109" i="47"/>
  <c r="O22" i="47"/>
  <c r="U48" i="47"/>
  <c r="O37" i="47"/>
  <c r="I115" i="47"/>
  <c r="AA64" i="47"/>
  <c r="O82" i="47"/>
  <c r="AA128" i="47"/>
  <c r="AA119" i="47"/>
  <c r="AA129" i="47"/>
  <c r="U93" i="47"/>
  <c r="U136" i="47"/>
  <c r="AA42" i="47"/>
  <c r="AA99" i="47"/>
  <c r="AA69" i="47"/>
  <c r="AA103" i="47"/>
  <c r="I112" i="47"/>
  <c r="I111" i="47"/>
  <c r="AA44" i="47"/>
  <c r="U68" i="47"/>
  <c r="O55" i="47"/>
  <c r="I14" i="47"/>
  <c r="AA134" i="47"/>
  <c r="I84" i="47"/>
  <c r="I125" i="47"/>
  <c r="U87" i="47"/>
  <c r="I36" i="47"/>
  <c r="U78" i="47"/>
  <c r="O61" i="47"/>
  <c r="O40" i="47"/>
  <c r="O51" i="47"/>
  <c r="O20" i="47"/>
  <c r="AA93" i="47"/>
  <c r="I76" i="47"/>
  <c r="U74" i="47"/>
  <c r="I42" i="47"/>
  <c r="O57" i="47"/>
  <c r="O16" i="47"/>
  <c r="O134" i="47"/>
  <c r="I54" i="47"/>
  <c r="I45" i="47"/>
  <c r="AA40" i="47"/>
  <c r="O27" i="47"/>
  <c r="O102" i="47"/>
  <c r="U59" i="47"/>
  <c r="I40" i="47"/>
  <c r="I17" i="47"/>
  <c r="I85" i="47"/>
  <c r="U97" i="47"/>
  <c r="I104" i="47"/>
  <c r="AA43" i="47"/>
  <c r="AA116" i="47"/>
  <c r="O31" i="47"/>
  <c r="U104" i="47"/>
  <c r="O34" i="47"/>
  <c r="AA112" i="47"/>
  <c r="AA86" i="47"/>
  <c r="AA109" i="47"/>
  <c r="U27" i="47"/>
  <c r="O29" i="47"/>
  <c r="O50" i="47"/>
  <c r="I137" i="47"/>
  <c r="U40" i="47"/>
  <c r="AA48" i="47"/>
  <c r="I127" i="47"/>
  <c r="I72" i="47"/>
  <c r="U44" i="47"/>
  <c r="AA41" i="47"/>
  <c r="U101" i="47"/>
  <c r="AA131" i="47"/>
  <c r="U65" i="47"/>
  <c r="O28" i="47"/>
  <c r="O132" i="47"/>
  <c r="U128" i="47"/>
  <c r="I62" i="47"/>
  <c r="AA30" i="47"/>
  <c r="O72" i="47"/>
  <c r="U54" i="47"/>
  <c r="O17" i="47"/>
  <c r="O67" i="47"/>
  <c r="I134" i="47"/>
  <c r="O83" i="47"/>
  <c r="O78" i="47"/>
  <c r="U125" i="47"/>
  <c r="I50" i="47"/>
  <c r="U91" i="47"/>
  <c r="AA63" i="47"/>
  <c r="U66" i="47"/>
  <c r="U61" i="47"/>
  <c r="AA34" i="47"/>
  <c r="I113" i="47"/>
  <c r="AA47" i="47"/>
  <c r="AA50" i="47"/>
  <c r="O120" i="47"/>
  <c r="I121" i="47"/>
  <c r="U42" i="47"/>
  <c r="AA17" i="47"/>
  <c r="O12" i="47"/>
  <c r="O124" i="47"/>
  <c r="U41" i="47"/>
  <c r="U114" i="47"/>
  <c r="I44" i="47"/>
  <c r="U84" i="47"/>
  <c r="U129" i="47"/>
  <c r="O63" i="47"/>
  <c r="O66" i="47"/>
  <c r="AA102" i="47"/>
  <c r="I31" i="47"/>
  <c r="O86" i="47"/>
  <c r="AA19" i="47"/>
  <c r="U56" i="47"/>
  <c r="U110" i="47"/>
  <c r="I93" i="47"/>
  <c r="U30" i="47"/>
  <c r="O48" i="47"/>
  <c r="O58" i="47"/>
  <c r="U96" i="47"/>
  <c r="I70" i="47"/>
  <c r="I19" i="47"/>
  <c r="AA15" i="47"/>
  <c r="I105" i="47"/>
  <c r="U45" i="47"/>
  <c r="AA104" i="47"/>
  <c r="I66" i="47"/>
  <c r="U106" i="47"/>
  <c r="U85" i="47"/>
  <c r="U77" i="47"/>
  <c r="O73" i="47"/>
  <c r="O91" i="47"/>
  <c r="AA133" i="47"/>
  <c r="AA61" i="47"/>
  <c r="O100" i="47"/>
  <c r="I109" i="47"/>
  <c r="AA115" i="47"/>
  <c r="I26" i="47"/>
  <c r="U17" i="47"/>
  <c r="I48" i="47"/>
  <c r="AA91" i="47"/>
  <c r="AA11" i="47"/>
  <c r="O30" i="47"/>
  <c r="O59" i="47"/>
  <c r="I81" i="47"/>
  <c r="AA46" i="47"/>
  <c r="I107" i="47"/>
  <c r="I91" i="47"/>
  <c r="U89" i="47"/>
  <c r="U15" i="47"/>
  <c r="I73" i="47"/>
  <c r="U94" i="47"/>
  <c r="U135" i="47"/>
  <c r="AA96" i="47"/>
  <c r="U55" i="47"/>
  <c r="AA123" i="47"/>
  <c r="O54" i="47"/>
  <c r="U39" i="47"/>
  <c r="U46" i="47"/>
  <c r="I55" i="47"/>
  <c r="U121" i="47"/>
  <c r="AA126" i="47"/>
  <c r="AA90" i="47"/>
  <c r="I90" i="47"/>
  <c r="AA137" i="47"/>
  <c r="U47" i="47"/>
  <c r="AA37" i="47"/>
  <c r="AA80" i="47"/>
  <c r="O33" i="47"/>
  <c r="O101" i="47"/>
  <c r="AA58" i="47"/>
  <c r="I24" i="47"/>
  <c r="I117" i="47"/>
  <c r="I129" i="47"/>
  <c r="O115" i="47"/>
  <c r="O121" i="47"/>
  <c r="I38" i="47"/>
  <c r="AA114" i="47"/>
  <c r="I97" i="47"/>
  <c r="AA14" i="47"/>
  <c r="I103" i="47"/>
  <c r="O87" i="47"/>
  <c r="AA53" i="47"/>
  <c r="AA51" i="47"/>
  <c r="AA101" i="47"/>
  <c r="O119" i="47"/>
  <c r="U35" i="47"/>
  <c r="U102" i="47"/>
  <c r="AA83" i="47"/>
  <c r="AA65" i="47"/>
  <c r="U115" i="47"/>
  <c r="AA118" i="47"/>
  <c r="O133" i="47"/>
  <c r="U20" i="47"/>
  <c r="I138" i="47"/>
  <c r="I95" i="47"/>
  <c r="U86" i="47"/>
  <c r="O104" i="47"/>
  <c r="O98" i="47"/>
  <c r="U99" i="47"/>
  <c r="AA27" i="47"/>
  <c r="AA70" i="47"/>
  <c r="U60" i="47"/>
  <c r="AA68" i="47"/>
  <c r="I78" i="47"/>
  <c r="O130" i="47"/>
  <c r="U13" i="47"/>
  <c r="I128" i="47"/>
  <c r="AA31" i="47"/>
  <c r="U126" i="47"/>
  <c r="I28" i="47"/>
  <c r="AA21" i="47"/>
  <c r="AA23" i="47"/>
  <c r="U111" i="47"/>
  <c r="O44" i="47"/>
  <c r="AA72" i="47"/>
  <c r="O14" i="47"/>
  <c r="U58" i="47"/>
  <c r="O122" i="47"/>
  <c r="O93" i="47"/>
  <c r="AA117" i="47"/>
  <c r="I49" i="47"/>
  <c r="I59" i="47"/>
  <c r="I119" i="47"/>
  <c r="O114" i="47"/>
  <c r="O131" i="47"/>
  <c r="U81" i="47"/>
  <c r="U82" i="47"/>
  <c r="AA62" i="47"/>
  <c r="U75" i="47"/>
  <c r="I100" i="47"/>
  <c r="AA138" i="47"/>
  <c r="U138" i="47"/>
  <c r="U50" i="47"/>
  <c r="O62" i="47"/>
  <c r="U123" i="47"/>
  <c r="AA26" i="47"/>
  <c r="I102" i="47"/>
  <c r="I13" i="47"/>
  <c r="AA75" i="47"/>
  <c r="I41" i="47"/>
  <c r="AA84" i="47"/>
  <c r="AA95" i="47"/>
  <c r="AA120" i="47"/>
  <c r="AA79" i="47"/>
  <c r="U73" i="47"/>
  <c r="AA33" i="47"/>
  <c r="I15" i="47"/>
  <c r="U105" i="47"/>
  <c r="AA87" i="47"/>
  <c r="U76" i="47"/>
  <c r="U67" i="47"/>
  <c r="O52" i="47"/>
  <c r="I52" i="47"/>
  <c r="I63" i="47"/>
  <c r="O46" i="47"/>
  <c r="U23" i="47"/>
  <c r="I51" i="47"/>
  <c r="U24" i="47"/>
  <c r="I69" i="47"/>
  <c r="O138" i="47"/>
  <c r="U69" i="47"/>
  <c r="O77" i="47"/>
  <c r="U103" i="47"/>
  <c r="U53" i="47"/>
  <c r="I136" i="47"/>
  <c r="AA32" i="47"/>
  <c r="AA28" i="47"/>
  <c r="O108" i="47"/>
  <c r="AA113" i="47"/>
  <c r="O84" i="47"/>
  <c r="O76" i="47"/>
  <c r="O75" i="47"/>
  <c r="I56" i="47"/>
  <c r="U25" i="47"/>
  <c r="AA55" i="47"/>
  <c r="O71" i="47"/>
  <c r="O137" i="47"/>
  <c r="AA66" i="47"/>
  <c r="O53" i="47"/>
  <c r="AA35" i="47"/>
  <c r="AA88" i="47"/>
  <c r="I25" i="47"/>
  <c r="U51" i="47"/>
  <c r="U79" i="47"/>
  <c r="U38" i="47"/>
  <c r="I126" i="47"/>
  <c r="O117" i="47"/>
  <c r="I46" i="47"/>
  <c r="U112" i="47"/>
  <c r="I120" i="47"/>
  <c r="AA105" i="47"/>
  <c r="O43" i="47"/>
  <c r="U124" i="47"/>
  <c r="O107" i="47"/>
  <c r="I135" i="47"/>
  <c r="I20" i="47"/>
  <c r="I47" i="47"/>
  <c r="AA52" i="47"/>
  <c r="I34" i="47"/>
  <c r="I106" i="47"/>
  <c r="O90" i="47"/>
  <c r="O97" i="47"/>
  <c r="U31" i="47"/>
  <c r="U134" i="47"/>
  <c r="U21" i="47"/>
  <c r="U49" i="47"/>
  <c r="O135" i="47"/>
  <c r="AA36" i="47"/>
  <c r="O65" i="47"/>
  <c r="AA13" i="47"/>
  <c r="U34" i="47"/>
  <c r="U137" i="47"/>
  <c r="O95" i="47"/>
  <c r="U98" i="47"/>
  <c r="U32" i="47"/>
  <c r="AA132" i="47"/>
  <c r="AA108" i="47"/>
  <c r="I82" i="47"/>
  <c r="O103" i="47"/>
  <c r="AA25" i="47"/>
  <c r="I110" i="47"/>
  <c r="AA45" i="47"/>
  <c r="AA122" i="47"/>
  <c r="AA38" i="47"/>
  <c r="U28" i="47"/>
  <c r="O32" i="47"/>
  <c r="AA77" i="47"/>
  <c r="AA89" i="47"/>
  <c r="AA81" i="47"/>
  <c r="AA71" i="47"/>
  <c r="AA54" i="47"/>
  <c r="AA49" i="47"/>
  <c r="O74" i="47"/>
  <c r="U119" i="47"/>
  <c r="U132" i="47"/>
  <c r="U130" i="47"/>
  <c r="I53" i="47"/>
  <c r="U113" i="47"/>
  <c r="O56" i="47"/>
  <c r="O136" i="47"/>
  <c r="O45" i="47"/>
  <c r="U120" i="47"/>
  <c r="O128" i="47"/>
  <c r="I124" i="47"/>
  <c r="I87" i="47"/>
  <c r="U18" i="47"/>
  <c r="U92" i="47"/>
  <c r="AA106" i="47"/>
  <c r="O126" i="47"/>
  <c r="O13" i="47"/>
  <c r="U70" i="47"/>
  <c r="I116" i="47"/>
  <c r="I122" i="47"/>
  <c r="I43" i="47"/>
  <c r="I29" i="47"/>
  <c r="H1" i="127" l="1"/>
  <c r="H1" i="126"/>
  <c r="H1" i="124"/>
  <c r="H1" i="125"/>
  <c r="E1" i="128"/>
  <c r="H1" i="123"/>
  <c r="X56" i="109"/>
  <c r="BD5" i="115" s="1"/>
  <c r="BA5" i="115"/>
  <c r="Q33" i="110" s="1"/>
  <c r="AN5" i="115" s="1"/>
  <c r="M21" i="119" s="1"/>
  <c r="Z5" i="115" s="1"/>
  <c r="I17" i="118" s="1"/>
  <c r="T18" i="110"/>
  <c r="AO3" i="115" s="1"/>
  <c r="AN3" i="115"/>
  <c r="M10" i="119" s="1"/>
  <c r="T19" i="110"/>
  <c r="AO4" i="115" s="1"/>
  <c r="F1" i="127"/>
  <c r="F1" i="122"/>
  <c r="F1" i="124"/>
  <c r="B2" i="61"/>
  <c r="B2" i="63"/>
  <c r="F1" i="123"/>
  <c r="C1" i="128"/>
  <c r="F1" i="126"/>
  <c r="X57" i="109"/>
  <c r="BD6" i="115" s="1"/>
  <c r="AN6" i="115"/>
  <c r="M20" i="119" s="1"/>
  <c r="E39" i="130"/>
  <c r="E35" i="130"/>
  <c r="E31" i="130"/>
  <c r="E27" i="130"/>
  <c r="E23" i="130"/>
  <c r="E19" i="130"/>
  <c r="E15" i="130"/>
  <c r="E11" i="130"/>
  <c r="E41" i="130"/>
  <c r="E37" i="130"/>
  <c r="E33" i="130"/>
  <c r="E29" i="130"/>
  <c r="E25" i="130"/>
  <c r="E21" i="130"/>
  <c r="E17" i="130"/>
  <c r="E13" i="130"/>
  <c r="E40" i="130"/>
  <c r="E36" i="130"/>
  <c r="E32" i="130"/>
  <c r="E28" i="130"/>
  <c r="E24" i="130"/>
  <c r="E20" i="130"/>
  <c r="E16" i="130"/>
  <c r="AN22" i="47"/>
  <c r="K22" i="47"/>
  <c r="A16" i="63"/>
  <c r="N22" i="47"/>
  <c r="F16" i="63" s="1"/>
  <c r="B49" i="61"/>
  <c r="AU22" i="47"/>
  <c r="AT22" i="47" s="1"/>
  <c r="M22" i="47"/>
  <c r="K92" i="47"/>
  <c r="M92" i="47"/>
  <c r="AN92" i="47"/>
  <c r="B329" i="61"/>
  <c r="A86" i="63"/>
  <c r="AU92" i="47"/>
  <c r="AT92" i="47" s="1"/>
  <c r="N92" i="47"/>
  <c r="F86" i="63" s="1"/>
  <c r="B62" i="61"/>
  <c r="T25" i="47"/>
  <c r="F147" i="63" s="1"/>
  <c r="S25" i="47"/>
  <c r="E147" i="63" s="1"/>
  <c r="A147" i="63"/>
  <c r="Q25" i="47"/>
  <c r="AO25" i="47"/>
  <c r="Y131" i="47"/>
  <c r="E381" i="63" s="1"/>
  <c r="B487" i="61"/>
  <c r="W131" i="47"/>
  <c r="A381" i="63"/>
  <c r="AP131" i="47"/>
  <c r="Z131" i="47"/>
  <c r="F381" i="63" s="1"/>
  <c r="T64" i="47"/>
  <c r="F186" i="63" s="1"/>
  <c r="AO64" i="47"/>
  <c r="Q64" i="47"/>
  <c r="S64" i="47"/>
  <c r="E186" i="63" s="1"/>
  <c r="A186" i="63"/>
  <c r="B218" i="61"/>
  <c r="Z26" i="47"/>
  <c r="F276" i="63" s="1"/>
  <c r="A276" i="63"/>
  <c r="AP26" i="47"/>
  <c r="W26" i="47"/>
  <c r="B67" i="61"/>
  <c r="Y26" i="47"/>
  <c r="E276" i="63" s="1"/>
  <c r="AN60" i="47"/>
  <c r="AU60" i="47"/>
  <c r="AT60" i="47" s="1"/>
  <c r="K60" i="47"/>
  <c r="M60" i="47"/>
  <c r="B201" i="61"/>
  <c r="N60" i="47"/>
  <c r="F54" i="63" s="1"/>
  <c r="A54" i="63"/>
  <c r="A283" i="63"/>
  <c r="AP33" i="47"/>
  <c r="B95" i="61"/>
  <c r="Z33" i="47"/>
  <c r="F283" i="63" s="1"/>
  <c r="W33" i="47"/>
  <c r="Y33" i="47"/>
  <c r="E283" i="63" s="1"/>
  <c r="B467" i="61"/>
  <c r="A376" i="63"/>
  <c r="Z126" i="47"/>
  <c r="F376" i="63" s="1"/>
  <c r="AP126" i="47"/>
  <c r="W126" i="47"/>
  <c r="Y126" i="47"/>
  <c r="E376" i="63" s="1"/>
  <c r="Y86" i="47"/>
  <c r="E336" i="63" s="1"/>
  <c r="B307" i="61"/>
  <c r="AP86" i="47"/>
  <c r="A336" i="63"/>
  <c r="W86" i="47"/>
  <c r="Z86" i="47"/>
  <c r="F336" i="63" s="1"/>
  <c r="Q124" i="47"/>
  <c r="A246" i="63"/>
  <c r="T124" i="47"/>
  <c r="F246" i="63" s="1"/>
  <c r="S124" i="47"/>
  <c r="E246" i="63" s="1"/>
  <c r="B458" i="61"/>
  <c r="AO124" i="47"/>
  <c r="Q54" i="47"/>
  <c r="A176" i="63"/>
  <c r="B178" i="61"/>
  <c r="AO54" i="47"/>
  <c r="S54" i="47"/>
  <c r="E176" i="63" s="1"/>
  <c r="T54" i="47"/>
  <c r="F176" i="63" s="1"/>
  <c r="B122" i="61"/>
  <c r="Q40" i="47"/>
  <c r="A162" i="63"/>
  <c r="AO40" i="47"/>
  <c r="T40" i="47"/>
  <c r="F162" i="63" s="1"/>
  <c r="S40" i="47"/>
  <c r="E162" i="63" s="1"/>
  <c r="AC37" i="47"/>
  <c r="AQ37" i="47"/>
  <c r="AB37" i="47"/>
  <c r="AD37" i="47"/>
  <c r="AF37" i="47"/>
  <c r="F415" i="63" s="1"/>
  <c r="B112" i="61"/>
  <c r="A415" i="63"/>
  <c r="AE37" i="47"/>
  <c r="E415" i="63" s="1"/>
  <c r="AO41" i="47"/>
  <c r="B126" i="61"/>
  <c r="A163" i="63"/>
  <c r="T41" i="47"/>
  <c r="F163" i="63" s="1"/>
  <c r="Q41" i="47"/>
  <c r="S41" i="47"/>
  <c r="E163" i="63" s="1"/>
  <c r="A489" i="63"/>
  <c r="AD111" i="47"/>
  <c r="AQ111" i="47"/>
  <c r="AC111" i="47"/>
  <c r="AB111" i="47"/>
  <c r="AF111" i="47"/>
  <c r="F489" i="63" s="1"/>
  <c r="B408" i="61"/>
  <c r="AE111" i="47"/>
  <c r="E489" i="63" s="1"/>
  <c r="Q43" i="47"/>
  <c r="T43" i="47"/>
  <c r="F165" i="63" s="1"/>
  <c r="S43" i="47"/>
  <c r="E165" i="63" s="1"/>
  <c r="B134" i="61"/>
  <c r="A165" i="63"/>
  <c r="AO43" i="47"/>
  <c r="AC83" i="47"/>
  <c r="AD83" i="47"/>
  <c r="B296" i="61"/>
  <c r="A461" i="63"/>
  <c r="AE83" i="47"/>
  <c r="E461" i="63" s="1"/>
  <c r="AB83" i="47"/>
  <c r="AQ83" i="47"/>
  <c r="AF83" i="47"/>
  <c r="F461" i="63" s="1"/>
  <c r="A113" i="63"/>
  <c r="K119" i="47"/>
  <c r="AU119" i="47"/>
  <c r="AT119" i="47" s="1"/>
  <c r="B437" i="61"/>
  <c r="M119" i="47"/>
  <c r="AN119" i="47"/>
  <c r="N119" i="47"/>
  <c r="F113" i="63" s="1"/>
  <c r="AP17" i="47"/>
  <c r="Z17" i="47"/>
  <c r="F267" i="63" s="1"/>
  <c r="W17" i="47"/>
  <c r="B31" i="61"/>
  <c r="Y17" i="47"/>
  <c r="E267" i="63" s="1"/>
  <c r="A267" i="63"/>
  <c r="AF20" i="47"/>
  <c r="F398" i="63" s="1"/>
  <c r="A398" i="63"/>
  <c r="AD20" i="47"/>
  <c r="AB20" i="47"/>
  <c r="B44" i="61"/>
  <c r="AE20" i="47"/>
  <c r="E398" i="63" s="1"/>
  <c r="AQ20" i="47"/>
  <c r="AC20" i="47"/>
  <c r="T91" i="47"/>
  <c r="F213" i="63" s="1"/>
  <c r="S91" i="47"/>
  <c r="E213" i="63" s="1"/>
  <c r="AO91" i="47"/>
  <c r="Q91" i="47"/>
  <c r="A213" i="63"/>
  <c r="B326" i="61"/>
  <c r="M133" i="47"/>
  <c r="B493" i="61"/>
  <c r="A127" i="63"/>
  <c r="AU133" i="47"/>
  <c r="AT133" i="47" s="1"/>
  <c r="K133" i="47"/>
  <c r="N133" i="47"/>
  <c r="F127" i="63" s="1"/>
  <c r="AN133" i="47"/>
  <c r="AE94" i="47"/>
  <c r="E472" i="63" s="1"/>
  <c r="B340" i="61"/>
  <c r="AC94" i="47"/>
  <c r="AQ94" i="47"/>
  <c r="A472" i="63"/>
  <c r="AF94" i="47"/>
  <c r="F472" i="63" s="1"/>
  <c r="AB94" i="47"/>
  <c r="AD94" i="47"/>
  <c r="T79" i="47"/>
  <c r="F201" i="63" s="1"/>
  <c r="AO79" i="47"/>
  <c r="B278" i="61"/>
  <c r="A201" i="63"/>
  <c r="Q79" i="47"/>
  <c r="S79" i="47"/>
  <c r="E201" i="63" s="1"/>
  <c r="A234" i="63"/>
  <c r="S112" i="47"/>
  <c r="E234" i="63" s="1"/>
  <c r="B410" i="61"/>
  <c r="Q112" i="47"/>
  <c r="AO112" i="47"/>
  <c r="T112" i="47"/>
  <c r="F234" i="63" s="1"/>
  <c r="AO102" i="47"/>
  <c r="S102" i="47"/>
  <c r="E224" i="63" s="1"/>
  <c r="A224" i="63"/>
  <c r="T102" i="47"/>
  <c r="F224" i="63" s="1"/>
  <c r="Q102" i="47"/>
  <c r="B370" i="61"/>
  <c r="AP117" i="47"/>
  <c r="B431" i="61"/>
  <c r="W117" i="47"/>
  <c r="Y117" i="47"/>
  <c r="E367" i="63" s="1"/>
  <c r="Z117" i="47"/>
  <c r="F367" i="63" s="1"/>
  <c r="A367" i="63"/>
  <c r="Y14" i="47"/>
  <c r="E264" i="63" s="1"/>
  <c r="Z14" i="47"/>
  <c r="F264" i="63" s="1"/>
  <c r="W14" i="47"/>
  <c r="A264" i="63"/>
  <c r="B19" i="61"/>
  <c r="AP14" i="47"/>
  <c r="B514" i="61"/>
  <c r="AO138" i="47"/>
  <c r="T138" i="47"/>
  <c r="F260" i="63" s="1"/>
  <c r="S138" i="47"/>
  <c r="E260" i="63" s="1"/>
  <c r="A260" i="63"/>
  <c r="Q138" i="47"/>
  <c r="B355" i="61"/>
  <c r="Z98" i="47"/>
  <c r="F348" i="63" s="1"/>
  <c r="Y98" i="47"/>
  <c r="E348" i="63" s="1"/>
  <c r="AP98" i="47"/>
  <c r="W98" i="47"/>
  <c r="A348" i="63"/>
  <c r="AD107" i="47"/>
  <c r="AB107" i="47"/>
  <c r="B392" i="61"/>
  <c r="A485" i="63"/>
  <c r="AF107" i="47"/>
  <c r="F485" i="63" s="1"/>
  <c r="AC107" i="47"/>
  <c r="AQ107" i="47"/>
  <c r="AE107" i="47"/>
  <c r="E485" i="63" s="1"/>
  <c r="AE90" i="47"/>
  <c r="E468" i="63" s="1"/>
  <c r="AQ90" i="47"/>
  <c r="AB90" i="47"/>
  <c r="AD90" i="47"/>
  <c r="AC90" i="47"/>
  <c r="AF90" i="47"/>
  <c r="F468" i="63" s="1"/>
  <c r="A468" i="63"/>
  <c r="B324" i="61"/>
  <c r="A71" i="63"/>
  <c r="M77" i="47"/>
  <c r="B269" i="61"/>
  <c r="K77" i="47"/>
  <c r="N77" i="47"/>
  <c r="F71" i="63" s="1"/>
  <c r="AU77" i="47"/>
  <c r="AT77" i="47" s="1"/>
  <c r="AN77" i="47"/>
  <c r="S96" i="47"/>
  <c r="E218" i="63" s="1"/>
  <c r="AO96" i="47"/>
  <c r="T96" i="47"/>
  <c r="F218" i="63" s="1"/>
  <c r="Q96" i="47"/>
  <c r="B346" i="61"/>
  <c r="A218" i="63"/>
  <c r="AN85" i="47"/>
  <c r="N85" i="47"/>
  <c r="F79" i="63" s="1"/>
  <c r="AU85" i="47"/>
  <c r="AT85" i="47" s="1"/>
  <c r="K85" i="47"/>
  <c r="B301" i="61"/>
  <c r="A79" i="63"/>
  <c r="M85" i="47"/>
  <c r="W81" i="47"/>
  <c r="Z81" i="47"/>
  <c r="F331" i="63" s="1"/>
  <c r="AP81" i="47"/>
  <c r="A331" i="63"/>
  <c r="B287" i="61"/>
  <c r="Y81" i="47"/>
  <c r="E331" i="63" s="1"/>
  <c r="AC95" i="47"/>
  <c r="B344" i="61"/>
  <c r="AF95" i="47"/>
  <c r="F473" i="63" s="1"/>
  <c r="AD95" i="47"/>
  <c r="AQ95" i="47"/>
  <c r="A473" i="63"/>
  <c r="AB95" i="47"/>
  <c r="AE95" i="47"/>
  <c r="E473" i="63" s="1"/>
  <c r="Y68" i="47"/>
  <c r="E318" i="63" s="1"/>
  <c r="B235" i="61"/>
  <c r="Z68" i="47"/>
  <c r="F318" i="63" s="1"/>
  <c r="A318" i="63"/>
  <c r="W68" i="47"/>
  <c r="AP68" i="47"/>
  <c r="AD110" i="47"/>
  <c r="AC110" i="47"/>
  <c r="AQ110" i="47"/>
  <c r="AB110" i="47"/>
  <c r="AF110" i="47"/>
  <c r="F488" i="63" s="1"/>
  <c r="A488" i="63"/>
  <c r="B404" i="61"/>
  <c r="AE110" i="47"/>
  <c r="E488" i="63" s="1"/>
  <c r="AB46" i="47"/>
  <c r="AC46" i="47"/>
  <c r="A424" i="63"/>
  <c r="AF46" i="47"/>
  <c r="F424" i="63" s="1"/>
  <c r="AQ46" i="47"/>
  <c r="AE46" i="47"/>
  <c r="E424" i="63" s="1"/>
  <c r="AD46" i="47"/>
  <c r="B148" i="61"/>
  <c r="Q133" i="47"/>
  <c r="AO133" i="47"/>
  <c r="A255" i="63"/>
  <c r="T133" i="47"/>
  <c r="F255" i="63" s="1"/>
  <c r="B494" i="61"/>
  <c r="S133" i="47"/>
  <c r="E255" i="63" s="1"/>
  <c r="N59" i="47"/>
  <c r="F53" i="63" s="1"/>
  <c r="A53" i="63"/>
  <c r="AN59" i="47"/>
  <c r="M59" i="47"/>
  <c r="K59" i="47"/>
  <c r="AU59" i="47"/>
  <c r="AT59" i="47" s="1"/>
  <c r="B197" i="61"/>
  <c r="AF45" i="47"/>
  <c r="F423" i="63" s="1"/>
  <c r="AB45" i="47"/>
  <c r="B144" i="61"/>
  <c r="AC45" i="47"/>
  <c r="AQ45" i="47"/>
  <c r="AD45" i="47"/>
  <c r="AE45" i="47"/>
  <c r="E423" i="63" s="1"/>
  <c r="A423" i="63"/>
  <c r="K118" i="47"/>
  <c r="B433" i="61"/>
  <c r="AN118" i="47"/>
  <c r="A112" i="63"/>
  <c r="N118" i="47"/>
  <c r="F112" i="63" s="1"/>
  <c r="M118" i="47"/>
  <c r="AU118" i="47"/>
  <c r="AT118" i="47" s="1"/>
  <c r="T107" i="47"/>
  <c r="F229" i="63" s="1"/>
  <c r="AO107" i="47"/>
  <c r="S107" i="47"/>
  <c r="E229" i="63" s="1"/>
  <c r="B390" i="61"/>
  <c r="Q107" i="47"/>
  <c r="A229" i="63"/>
  <c r="AP122" i="47"/>
  <c r="Y122" i="47"/>
  <c r="E372" i="63" s="1"/>
  <c r="A372" i="63"/>
  <c r="Z122" i="47"/>
  <c r="F372" i="63" s="1"/>
  <c r="B451" i="61"/>
  <c r="W122" i="47"/>
  <c r="B150" i="61"/>
  <c r="A169" i="63"/>
  <c r="T47" i="47"/>
  <c r="F169" i="63" s="1"/>
  <c r="AO47" i="47"/>
  <c r="Q47" i="47"/>
  <c r="S47" i="47"/>
  <c r="E169" i="63" s="1"/>
  <c r="AE33" i="47"/>
  <c r="E411" i="63" s="1"/>
  <c r="B96" i="61"/>
  <c r="AC33" i="47"/>
  <c r="A411" i="63"/>
  <c r="AF33" i="47"/>
  <c r="F411" i="63" s="1"/>
  <c r="AB33" i="47"/>
  <c r="AD33" i="47"/>
  <c r="AQ33" i="47"/>
  <c r="S19" i="47"/>
  <c r="E141" i="63" s="1"/>
  <c r="B38" i="61"/>
  <c r="AO19" i="47"/>
  <c r="A141" i="63"/>
  <c r="Q19" i="47"/>
  <c r="T19" i="47"/>
  <c r="F141" i="63" s="1"/>
  <c r="AD98" i="47"/>
  <c r="AB98" i="47"/>
  <c r="B356" i="61"/>
  <c r="AF98" i="47"/>
  <c r="F476" i="63" s="1"/>
  <c r="A476" i="63"/>
  <c r="AC98" i="47"/>
  <c r="AE98" i="47"/>
  <c r="E476" i="63" s="1"/>
  <c r="AQ98" i="47"/>
  <c r="B460" i="61"/>
  <c r="AE124" i="47"/>
  <c r="E502" i="63" s="1"/>
  <c r="AF124" i="47"/>
  <c r="F502" i="63" s="1"/>
  <c r="AQ124" i="47"/>
  <c r="AC124" i="47"/>
  <c r="AD124" i="47"/>
  <c r="AB124" i="47"/>
  <c r="A502" i="63"/>
  <c r="T58" i="47"/>
  <c r="F180" i="63" s="1"/>
  <c r="AO58" i="47"/>
  <c r="B194" i="61"/>
  <c r="A180" i="63"/>
  <c r="S58" i="47"/>
  <c r="E180" i="63" s="1"/>
  <c r="Q58" i="47"/>
  <c r="A401" i="63"/>
  <c r="AD23" i="47"/>
  <c r="AE23" i="47"/>
  <c r="E401" i="63" s="1"/>
  <c r="B56" i="61"/>
  <c r="AQ23" i="47"/>
  <c r="AB23" i="47"/>
  <c r="AF23" i="47"/>
  <c r="F401" i="63" s="1"/>
  <c r="AC23" i="47"/>
  <c r="Y71" i="47"/>
  <c r="E321" i="63" s="1"/>
  <c r="AP71" i="47"/>
  <c r="Z71" i="47"/>
  <c r="F321" i="63" s="1"/>
  <c r="W71" i="47"/>
  <c r="A321" i="63"/>
  <c r="B247" i="61"/>
  <c r="AN46" i="47"/>
  <c r="K46" i="47"/>
  <c r="A40" i="63"/>
  <c r="M46" i="47"/>
  <c r="N46" i="47"/>
  <c r="F40" i="63" s="1"/>
  <c r="AU46" i="47"/>
  <c r="AT46" i="47" s="1"/>
  <c r="B145" i="61"/>
  <c r="AF43" i="47"/>
  <c r="F421" i="63" s="1"/>
  <c r="AE43" i="47"/>
  <c r="E421" i="63" s="1"/>
  <c r="AB43" i="47"/>
  <c r="AQ43" i="47"/>
  <c r="B136" i="61"/>
  <c r="A421" i="63"/>
  <c r="AC43" i="47"/>
  <c r="AD43" i="47"/>
  <c r="B289" i="61"/>
  <c r="AN82" i="47"/>
  <c r="A76" i="63"/>
  <c r="N82" i="47"/>
  <c r="F76" i="63" s="1"/>
  <c r="M82" i="47"/>
  <c r="K82" i="47"/>
  <c r="AU82" i="47"/>
  <c r="AT82" i="47" s="1"/>
  <c r="AU47" i="47"/>
  <c r="AT47" i="47" s="1"/>
  <c r="B149" i="61"/>
  <c r="N47" i="47"/>
  <c r="F41" i="63" s="1"/>
  <c r="M47" i="47"/>
  <c r="AN47" i="47"/>
  <c r="K47" i="47"/>
  <c r="A41" i="63"/>
  <c r="A351" i="63"/>
  <c r="B367" i="61"/>
  <c r="Z101" i="47"/>
  <c r="F351" i="63" s="1"/>
  <c r="AP101" i="47"/>
  <c r="W101" i="47"/>
  <c r="Y101" i="47"/>
  <c r="E351" i="63" s="1"/>
  <c r="M98" i="47"/>
  <c r="B353" i="61"/>
  <c r="N98" i="47"/>
  <c r="F92" i="63" s="1"/>
  <c r="A92" i="63"/>
  <c r="K98" i="47"/>
  <c r="AU98" i="47"/>
  <c r="AT98" i="47" s="1"/>
  <c r="AN98" i="47"/>
  <c r="AP105" i="47"/>
  <c r="A355" i="63"/>
  <c r="Y105" i="47"/>
  <c r="E355" i="63" s="1"/>
  <c r="W105" i="47"/>
  <c r="B383" i="61"/>
  <c r="Z105" i="47"/>
  <c r="F355" i="63" s="1"/>
  <c r="B280" i="61"/>
  <c r="AQ79" i="47"/>
  <c r="A457" i="63"/>
  <c r="AE79" i="47"/>
  <c r="E457" i="63" s="1"/>
  <c r="AC79" i="47"/>
  <c r="AF79" i="47"/>
  <c r="F457" i="63" s="1"/>
  <c r="AD79" i="47"/>
  <c r="AB79" i="47"/>
  <c r="A307" i="63"/>
  <c r="W57" i="47"/>
  <c r="Z57" i="47"/>
  <c r="F307" i="63" s="1"/>
  <c r="B191" i="61"/>
  <c r="AP57" i="47"/>
  <c r="Y57" i="47"/>
  <c r="E307" i="63" s="1"/>
  <c r="T46" i="47"/>
  <c r="F168" i="63" s="1"/>
  <c r="B146" i="61"/>
  <c r="A168" i="63"/>
  <c r="Q46" i="47"/>
  <c r="AO46" i="47"/>
  <c r="S46" i="47"/>
  <c r="E168" i="63" s="1"/>
  <c r="Y88" i="47"/>
  <c r="E338" i="63" s="1"/>
  <c r="A338" i="63"/>
  <c r="B315" i="61"/>
  <c r="AP88" i="47"/>
  <c r="W88" i="47"/>
  <c r="Z88" i="47"/>
  <c r="F338" i="63" s="1"/>
  <c r="Q100" i="47"/>
  <c r="S100" i="47"/>
  <c r="E222" i="63" s="1"/>
  <c r="T100" i="47"/>
  <c r="F222" i="63" s="1"/>
  <c r="B362" i="61"/>
  <c r="A222" i="63"/>
  <c r="AO100" i="47"/>
  <c r="Y56" i="47"/>
  <c r="E306" i="63" s="1"/>
  <c r="A306" i="63"/>
  <c r="B187" i="61"/>
  <c r="W56" i="47"/>
  <c r="AP56" i="47"/>
  <c r="Z56" i="47"/>
  <c r="F306" i="63" s="1"/>
  <c r="B85" i="61"/>
  <c r="M31" i="47"/>
  <c r="N31" i="47"/>
  <c r="F25" i="63" s="1"/>
  <c r="AN31" i="47"/>
  <c r="A25" i="63"/>
  <c r="K31" i="47"/>
  <c r="AU31" i="47"/>
  <c r="AT31" i="47" s="1"/>
  <c r="AC112" i="47"/>
  <c r="AD112" i="47"/>
  <c r="AB112" i="47"/>
  <c r="A490" i="63"/>
  <c r="AQ112" i="47"/>
  <c r="AE112" i="47"/>
  <c r="E490" i="63" s="1"/>
  <c r="B412" i="61"/>
  <c r="AF112" i="47"/>
  <c r="F490" i="63" s="1"/>
  <c r="Y116" i="47"/>
  <c r="E366" i="63" s="1"/>
  <c r="AP116" i="47"/>
  <c r="A366" i="63"/>
  <c r="W116" i="47"/>
  <c r="Z116" i="47"/>
  <c r="F366" i="63" s="1"/>
  <c r="B427" i="61"/>
  <c r="T104" i="47"/>
  <c r="F226" i="63" s="1"/>
  <c r="S104" i="47"/>
  <c r="E226" i="63" s="1"/>
  <c r="B378" i="61"/>
  <c r="AO104" i="47"/>
  <c r="Q104" i="47"/>
  <c r="A226" i="63"/>
  <c r="Y110" i="47"/>
  <c r="E360" i="63" s="1"/>
  <c r="AP110" i="47"/>
  <c r="A360" i="63"/>
  <c r="Z110" i="47"/>
  <c r="F360" i="63" s="1"/>
  <c r="W110" i="47"/>
  <c r="B403" i="61"/>
  <c r="Z100" i="47"/>
  <c r="F350" i="63" s="1"/>
  <c r="W100" i="47"/>
  <c r="B363" i="61"/>
  <c r="A350" i="63"/>
  <c r="Y100" i="47"/>
  <c r="E350" i="63" s="1"/>
  <c r="AP100" i="47"/>
  <c r="S29" i="47"/>
  <c r="E151" i="63" s="1"/>
  <c r="AO29" i="47"/>
  <c r="A151" i="63"/>
  <c r="B78" i="61"/>
  <c r="Q29" i="47"/>
  <c r="T29" i="47"/>
  <c r="F151" i="63" s="1"/>
  <c r="A437" i="63"/>
  <c r="AC59" i="47"/>
  <c r="B200" i="61"/>
  <c r="AQ59" i="47"/>
  <c r="AE59" i="47"/>
  <c r="E437" i="63" s="1"/>
  <c r="AB59" i="47"/>
  <c r="AF59" i="47"/>
  <c r="F437" i="63" s="1"/>
  <c r="AD59" i="47"/>
  <c r="B175" i="61"/>
  <c r="Y53" i="47"/>
  <c r="E303" i="63" s="1"/>
  <c r="AP53" i="47"/>
  <c r="A303" i="63"/>
  <c r="Z53" i="47"/>
  <c r="F303" i="63" s="1"/>
  <c r="W53" i="47"/>
  <c r="T18" i="47"/>
  <c r="F140" i="63" s="1"/>
  <c r="B34" i="61"/>
  <c r="S18" i="47"/>
  <c r="E140" i="63" s="1"/>
  <c r="A140" i="63"/>
  <c r="Q18" i="47"/>
  <c r="AO18" i="47"/>
  <c r="A363" i="63"/>
  <c r="B415" i="61"/>
  <c r="AP113" i="47"/>
  <c r="Y113" i="47"/>
  <c r="E363" i="63" s="1"/>
  <c r="Z113" i="47"/>
  <c r="F363" i="63" s="1"/>
  <c r="W113" i="47"/>
  <c r="AB53" i="47"/>
  <c r="AD53" i="47"/>
  <c r="AF53" i="47"/>
  <c r="F431" i="63" s="1"/>
  <c r="AC53" i="47"/>
  <c r="B176" i="61"/>
  <c r="AE53" i="47"/>
  <c r="E431" i="63" s="1"/>
  <c r="A431" i="63"/>
  <c r="AQ53" i="47"/>
  <c r="A148" i="63"/>
  <c r="Q26" i="47"/>
  <c r="T26" i="47"/>
  <c r="F148" i="63" s="1"/>
  <c r="B66" i="61"/>
  <c r="S26" i="47"/>
  <c r="E148" i="63" s="1"/>
  <c r="AO26" i="47"/>
  <c r="AE57" i="47"/>
  <c r="E435" i="63" s="1"/>
  <c r="AD57" i="47"/>
  <c r="B192" i="61"/>
  <c r="A435" i="63"/>
  <c r="AQ57" i="47"/>
  <c r="AC57" i="47"/>
  <c r="AB57" i="47"/>
  <c r="AF57" i="47"/>
  <c r="F435" i="63" s="1"/>
  <c r="B382" i="61"/>
  <c r="AO105" i="47"/>
  <c r="A227" i="63"/>
  <c r="T105" i="47"/>
  <c r="F227" i="63" s="1"/>
  <c r="S105" i="47"/>
  <c r="E227" i="63" s="1"/>
  <c r="Q105" i="47"/>
  <c r="M93" i="47"/>
  <c r="A87" i="63"/>
  <c r="K93" i="47"/>
  <c r="N93" i="47"/>
  <c r="F87" i="63" s="1"/>
  <c r="AN93" i="47"/>
  <c r="B333" i="61"/>
  <c r="AU93" i="47"/>
  <c r="AT93" i="47" s="1"/>
  <c r="AP77" i="47"/>
  <c r="A327" i="63"/>
  <c r="Y77" i="47"/>
  <c r="E327" i="63" s="1"/>
  <c r="Z77" i="47"/>
  <c r="F327" i="63" s="1"/>
  <c r="B271" i="61"/>
  <c r="W77" i="47"/>
  <c r="W47" i="47"/>
  <c r="Z47" i="47"/>
  <c r="F297" i="63" s="1"/>
  <c r="B151" i="61"/>
  <c r="AP47" i="47"/>
  <c r="Y47" i="47"/>
  <c r="E297" i="63" s="1"/>
  <c r="A297" i="63"/>
  <c r="Y46" i="47"/>
  <c r="E296" i="63" s="1"/>
  <c r="A296" i="63"/>
  <c r="AP46" i="47"/>
  <c r="Z46" i="47"/>
  <c r="F296" i="63" s="1"/>
  <c r="W46" i="47"/>
  <c r="B147" i="61"/>
  <c r="Y48" i="47"/>
  <c r="E298" i="63" s="1"/>
  <c r="W48" i="47"/>
  <c r="AP48" i="47"/>
  <c r="B155" i="61"/>
  <c r="Z48" i="47"/>
  <c r="F298" i="63" s="1"/>
  <c r="A298" i="63"/>
  <c r="AB96" i="47"/>
  <c r="B348" i="61"/>
  <c r="AF96" i="47"/>
  <c r="F474" i="63" s="1"/>
  <c r="A474" i="63"/>
  <c r="AD96" i="47"/>
  <c r="AC96" i="47"/>
  <c r="AQ96" i="47"/>
  <c r="AE96" i="47"/>
  <c r="E474" i="63" s="1"/>
  <c r="AO121" i="47"/>
  <c r="S121" i="47"/>
  <c r="E243" i="63" s="1"/>
  <c r="Q121" i="47"/>
  <c r="B446" i="61"/>
  <c r="T121" i="47"/>
  <c r="F243" i="63" s="1"/>
  <c r="A243" i="63"/>
  <c r="Q93" i="47"/>
  <c r="AO93" i="47"/>
  <c r="S93" i="47"/>
  <c r="E215" i="63" s="1"/>
  <c r="A215" i="63"/>
  <c r="T93" i="47"/>
  <c r="F215" i="63" s="1"/>
  <c r="B334" i="61"/>
  <c r="AB30" i="47"/>
  <c r="B84" i="61"/>
  <c r="AC30" i="47"/>
  <c r="AD30" i="47"/>
  <c r="A408" i="63"/>
  <c r="AE30" i="47"/>
  <c r="E408" i="63" s="1"/>
  <c r="AQ30" i="47"/>
  <c r="AF30" i="47"/>
  <c r="F408" i="63" s="1"/>
  <c r="A285" i="63"/>
  <c r="W35" i="47"/>
  <c r="Y35" i="47"/>
  <c r="E285" i="63" s="1"/>
  <c r="Z35" i="47"/>
  <c r="F285" i="63" s="1"/>
  <c r="B103" i="61"/>
  <c r="AP35" i="47"/>
  <c r="Y13" i="47"/>
  <c r="E263" i="63" s="1"/>
  <c r="Z13" i="47"/>
  <c r="F263" i="63" s="1"/>
  <c r="A263" i="63"/>
  <c r="B15" i="61"/>
  <c r="W13" i="47"/>
  <c r="AP13" i="47"/>
  <c r="AB129" i="47"/>
  <c r="B480" i="61"/>
  <c r="AQ129" i="47"/>
  <c r="AE129" i="47"/>
  <c r="E507" i="63" s="1"/>
  <c r="AC129" i="47"/>
  <c r="AD129" i="47"/>
  <c r="A507" i="63"/>
  <c r="AF129" i="47"/>
  <c r="F507" i="63" s="1"/>
  <c r="K88" i="47"/>
  <c r="M88" i="47"/>
  <c r="AU88" i="47"/>
  <c r="AT88" i="47" s="1"/>
  <c r="AN88" i="47"/>
  <c r="B313" i="61"/>
  <c r="A82" i="63"/>
  <c r="N88" i="47"/>
  <c r="F82" i="63" s="1"/>
  <c r="A287" i="63"/>
  <c r="W37" i="47"/>
  <c r="B111" i="61"/>
  <c r="AP37" i="47"/>
  <c r="Z37" i="47"/>
  <c r="F287" i="63" s="1"/>
  <c r="Y37" i="47"/>
  <c r="E287" i="63" s="1"/>
  <c r="B267" i="61"/>
  <c r="A326" i="63"/>
  <c r="AP76" i="47"/>
  <c r="Y76" i="47"/>
  <c r="E326" i="63" s="1"/>
  <c r="Z76" i="47"/>
  <c r="F326" i="63" s="1"/>
  <c r="W76" i="47"/>
  <c r="A202" i="63"/>
  <c r="S80" i="47"/>
  <c r="E202" i="63" s="1"/>
  <c r="Q80" i="47"/>
  <c r="AO80" i="47"/>
  <c r="T80" i="47"/>
  <c r="F202" i="63" s="1"/>
  <c r="B282" i="61"/>
  <c r="W128" i="47"/>
  <c r="A378" i="63"/>
  <c r="Y128" i="47"/>
  <c r="E378" i="63" s="1"/>
  <c r="AP128" i="47"/>
  <c r="Z128" i="47"/>
  <c r="F378" i="63" s="1"/>
  <c r="B475" i="61"/>
  <c r="A198" i="63"/>
  <c r="B266" i="61"/>
  <c r="T76" i="47"/>
  <c r="F198" i="63" s="1"/>
  <c r="S76" i="47"/>
  <c r="E198" i="63" s="1"/>
  <c r="Q76" i="47"/>
  <c r="AO76" i="47"/>
  <c r="B339" i="61"/>
  <c r="W94" i="47"/>
  <c r="A344" i="63"/>
  <c r="Z94" i="47"/>
  <c r="F344" i="63" s="1"/>
  <c r="Y94" i="47"/>
  <c r="E344" i="63" s="1"/>
  <c r="AP94" i="47"/>
  <c r="AF88" i="47"/>
  <c r="F466" i="63" s="1"/>
  <c r="AE88" i="47"/>
  <c r="E466" i="63" s="1"/>
  <c r="AQ88" i="47"/>
  <c r="AD88" i="47"/>
  <c r="B316" i="61"/>
  <c r="A466" i="63"/>
  <c r="AC88" i="47"/>
  <c r="AB88" i="47"/>
  <c r="AE26" i="47"/>
  <c r="E404" i="63" s="1"/>
  <c r="A404" i="63"/>
  <c r="AC26" i="47"/>
  <c r="AB26" i="47"/>
  <c r="B68" i="61"/>
  <c r="AQ26" i="47"/>
  <c r="AF26" i="47"/>
  <c r="F404" i="63" s="1"/>
  <c r="AD26" i="47"/>
  <c r="A128" i="63"/>
  <c r="AU134" i="47"/>
  <c r="AT134" i="47" s="1"/>
  <c r="N134" i="47"/>
  <c r="F128" i="63" s="1"/>
  <c r="B497" i="61"/>
  <c r="AN134" i="47"/>
  <c r="M134" i="47"/>
  <c r="K134" i="47"/>
  <c r="T135" i="47"/>
  <c r="F257" i="63" s="1"/>
  <c r="B502" i="61"/>
  <c r="S135" i="47"/>
  <c r="E257" i="63" s="1"/>
  <c r="A257" i="63"/>
  <c r="Q135" i="47"/>
  <c r="AO135" i="47"/>
  <c r="AF138" i="47"/>
  <c r="F516" i="63" s="1"/>
  <c r="AC138" i="47"/>
  <c r="AQ138" i="47"/>
  <c r="B516" i="61"/>
  <c r="AE138" i="47"/>
  <c r="E516" i="63" s="1"/>
  <c r="A516" i="63"/>
  <c r="AD138" i="47"/>
  <c r="AB138" i="47"/>
  <c r="AE39" i="47"/>
  <c r="E417" i="63" s="1"/>
  <c r="AQ39" i="47"/>
  <c r="AB39" i="47"/>
  <c r="AF39" i="47"/>
  <c r="F417" i="63" s="1"/>
  <c r="AC39" i="47"/>
  <c r="B120" i="61"/>
  <c r="AD39" i="47"/>
  <c r="A417" i="63"/>
  <c r="N24" i="47"/>
  <c r="F18" i="63" s="1"/>
  <c r="AU24" i="47"/>
  <c r="AT24" i="47" s="1"/>
  <c r="K24" i="47"/>
  <c r="A18" i="63"/>
  <c r="M24" i="47"/>
  <c r="B57" i="61"/>
  <c r="AN24" i="47"/>
  <c r="AC115" i="47"/>
  <c r="AD115" i="47"/>
  <c r="AF115" i="47"/>
  <c r="F493" i="63" s="1"/>
  <c r="A493" i="63"/>
  <c r="AQ115" i="47"/>
  <c r="AE115" i="47"/>
  <c r="E493" i="63" s="1"/>
  <c r="B424" i="61"/>
  <c r="AB115" i="47"/>
  <c r="A27" i="63"/>
  <c r="B93" i="61"/>
  <c r="N33" i="47"/>
  <c r="F27" i="63" s="1"/>
  <c r="AU33" i="47"/>
  <c r="AT33" i="47" s="1"/>
  <c r="K33" i="47"/>
  <c r="M33" i="47"/>
  <c r="AN33" i="47"/>
  <c r="A62" i="63"/>
  <c r="M68" i="47"/>
  <c r="K68" i="47"/>
  <c r="N68" i="47"/>
  <c r="F62" i="63" s="1"/>
  <c r="AU68" i="47"/>
  <c r="AT68" i="47" s="1"/>
  <c r="B233" i="61"/>
  <c r="AN68" i="47"/>
  <c r="AN123" i="47"/>
  <c r="B453" i="61"/>
  <c r="AU123" i="47"/>
  <c r="AT123" i="47" s="1"/>
  <c r="A117" i="63"/>
  <c r="M123" i="47"/>
  <c r="K123" i="47"/>
  <c r="N123" i="47"/>
  <c r="F117" i="63" s="1"/>
  <c r="AU79" i="47"/>
  <c r="AT79" i="47" s="1"/>
  <c r="M79" i="47"/>
  <c r="A73" i="63"/>
  <c r="B277" i="61"/>
  <c r="AN79" i="47"/>
  <c r="N79" i="47"/>
  <c r="F73" i="63" s="1"/>
  <c r="K79" i="47"/>
  <c r="W40" i="47"/>
  <c r="AP40" i="47"/>
  <c r="B123" i="61"/>
  <c r="Y40" i="47"/>
  <c r="E290" i="63" s="1"/>
  <c r="Z40" i="47"/>
  <c r="F290" i="63" s="1"/>
  <c r="A290" i="63"/>
  <c r="M11" i="47"/>
  <c r="A5" i="63"/>
  <c r="N11" i="47"/>
  <c r="F5" i="63" s="1"/>
  <c r="B5" i="61"/>
  <c r="AN11" i="47"/>
  <c r="AU11" i="47"/>
  <c r="K11" i="47"/>
  <c r="AQ56" i="47"/>
  <c r="AC56" i="47"/>
  <c r="B188" i="61"/>
  <c r="A434" i="63"/>
  <c r="AE56" i="47"/>
  <c r="E434" i="63" s="1"/>
  <c r="AF56" i="47"/>
  <c r="F434" i="63" s="1"/>
  <c r="AB56" i="47"/>
  <c r="AD56" i="47"/>
  <c r="AB118" i="47"/>
  <c r="AE118" i="47"/>
  <c r="E496" i="63" s="1"/>
  <c r="AC118" i="47"/>
  <c r="A496" i="63"/>
  <c r="AD118" i="47"/>
  <c r="AQ118" i="47"/>
  <c r="AF118" i="47"/>
  <c r="F496" i="63" s="1"/>
  <c r="B436" i="61"/>
  <c r="W109" i="47"/>
  <c r="A359" i="63"/>
  <c r="B399" i="61"/>
  <c r="Y109" i="47"/>
  <c r="E359" i="63" s="1"/>
  <c r="AP109" i="47"/>
  <c r="Z109" i="47"/>
  <c r="F359" i="63" s="1"/>
  <c r="AN58" i="47"/>
  <c r="N58" i="47"/>
  <c r="F52" i="63" s="1"/>
  <c r="M58" i="47"/>
  <c r="B193" i="61"/>
  <c r="AU58" i="47"/>
  <c r="AT58" i="47" s="1"/>
  <c r="A52" i="63"/>
  <c r="K58" i="47"/>
  <c r="AO39" i="47"/>
  <c r="A161" i="63"/>
  <c r="B118" i="61"/>
  <c r="T39" i="47"/>
  <c r="F161" i="63" s="1"/>
  <c r="Q39" i="47"/>
  <c r="S39" i="47"/>
  <c r="E161" i="63" s="1"/>
  <c r="A32" i="63"/>
  <c r="N38" i="47"/>
  <c r="F32" i="63" s="1"/>
  <c r="K38" i="47"/>
  <c r="B113" i="61"/>
  <c r="AU38" i="47"/>
  <c r="AT38" i="47" s="1"/>
  <c r="M38" i="47"/>
  <c r="AN38" i="47"/>
  <c r="A109" i="63"/>
  <c r="AN115" i="47"/>
  <c r="K115" i="47"/>
  <c r="M115" i="47"/>
  <c r="N115" i="47"/>
  <c r="F109" i="63" s="1"/>
  <c r="B421" i="61"/>
  <c r="AU115" i="47"/>
  <c r="AT115" i="47" s="1"/>
  <c r="W65" i="47"/>
  <c r="Z65" i="47"/>
  <c r="F315" i="63" s="1"/>
  <c r="Y65" i="47"/>
  <c r="E315" i="63" s="1"/>
  <c r="AP65" i="47"/>
  <c r="A315" i="63"/>
  <c r="B223" i="61"/>
  <c r="AP66" i="47"/>
  <c r="W66" i="47"/>
  <c r="Y66" i="47"/>
  <c r="E316" i="63" s="1"/>
  <c r="B227" i="61"/>
  <c r="Z66" i="47"/>
  <c r="F316" i="63" s="1"/>
  <c r="A316" i="63"/>
  <c r="B167" i="61"/>
  <c r="W51" i="47"/>
  <c r="Y51" i="47"/>
  <c r="E301" i="63" s="1"/>
  <c r="AP51" i="47"/>
  <c r="Z51" i="47"/>
  <c r="F301" i="63" s="1"/>
  <c r="A301" i="63"/>
  <c r="W42" i="47"/>
  <c r="AP42" i="47"/>
  <c r="A292" i="63"/>
  <c r="Z42" i="47"/>
  <c r="F292" i="63" s="1"/>
  <c r="B131" i="61"/>
  <c r="Y42" i="47"/>
  <c r="E292" i="63" s="1"/>
  <c r="B196" i="61"/>
  <c r="AF58" i="47"/>
  <c r="F436" i="63" s="1"/>
  <c r="AB58" i="47"/>
  <c r="AE58" i="47"/>
  <c r="E436" i="63" s="1"/>
  <c r="A436" i="63"/>
  <c r="AD58" i="47"/>
  <c r="AC58" i="47"/>
  <c r="AQ58" i="47"/>
  <c r="Y59" i="47"/>
  <c r="E309" i="63" s="1"/>
  <c r="W59" i="47"/>
  <c r="AP59" i="47"/>
  <c r="Z59" i="47"/>
  <c r="F309" i="63" s="1"/>
  <c r="A309" i="63"/>
  <c r="B199" i="61"/>
  <c r="AQ135" i="47"/>
  <c r="AD135" i="47"/>
  <c r="B504" i="61"/>
  <c r="AC135" i="47"/>
  <c r="AF135" i="47"/>
  <c r="F513" i="63" s="1"/>
  <c r="AE135" i="47"/>
  <c r="E513" i="63" s="1"/>
  <c r="A513" i="63"/>
  <c r="AB135" i="47"/>
  <c r="Z80" i="47"/>
  <c r="F330" i="63" s="1"/>
  <c r="B283" i="61"/>
  <c r="AP80" i="47"/>
  <c r="A330" i="63"/>
  <c r="W80" i="47"/>
  <c r="Y80" i="47"/>
  <c r="E330" i="63" s="1"/>
  <c r="B202" i="61"/>
  <c r="Q60" i="47"/>
  <c r="S60" i="47"/>
  <c r="E182" i="63" s="1"/>
  <c r="T60" i="47"/>
  <c r="F182" i="63" s="1"/>
  <c r="AO60" i="47"/>
  <c r="A182" i="63"/>
  <c r="AC93" i="47"/>
  <c r="AE93" i="47"/>
  <c r="E471" i="63" s="1"/>
  <c r="AD93" i="47"/>
  <c r="AQ93" i="47"/>
  <c r="AB93" i="47"/>
  <c r="B336" i="61"/>
  <c r="A471" i="63"/>
  <c r="AF93" i="47"/>
  <c r="F471" i="63" s="1"/>
  <c r="B54" i="61"/>
  <c r="A145" i="63"/>
  <c r="Q23" i="47"/>
  <c r="T23" i="47"/>
  <c r="F145" i="63" s="1"/>
  <c r="S23" i="47"/>
  <c r="E145" i="63" s="1"/>
  <c r="AO23" i="47"/>
  <c r="W38" i="47"/>
  <c r="Z38" i="47"/>
  <c r="F288" i="63" s="1"/>
  <c r="AP38" i="47"/>
  <c r="B115" i="61"/>
  <c r="A288" i="63"/>
  <c r="Y38" i="47"/>
  <c r="E288" i="63" s="1"/>
  <c r="B109" i="61"/>
  <c r="AU37" i="47"/>
  <c r="AT37" i="47" s="1"/>
  <c r="A31" i="63"/>
  <c r="N37" i="47"/>
  <c r="F31" i="63" s="1"/>
  <c r="K37" i="47"/>
  <c r="M37" i="47"/>
  <c r="AN37" i="47"/>
  <c r="N116" i="47"/>
  <c r="F110" i="63" s="1"/>
  <c r="A110" i="63"/>
  <c r="AN116" i="47"/>
  <c r="K116" i="47"/>
  <c r="M116" i="47"/>
  <c r="AU116" i="47"/>
  <c r="AT116" i="47" s="1"/>
  <c r="B425" i="61"/>
  <c r="Q115" i="47"/>
  <c r="AO115" i="47"/>
  <c r="T115" i="47"/>
  <c r="F237" i="63" s="1"/>
  <c r="S115" i="47"/>
  <c r="E237" i="63" s="1"/>
  <c r="A237" i="63"/>
  <c r="B422" i="61"/>
  <c r="AN16" i="47"/>
  <c r="B25" i="61"/>
  <c r="M16" i="47"/>
  <c r="AU16" i="47"/>
  <c r="AT16" i="47" s="1"/>
  <c r="A10" i="63"/>
  <c r="N16" i="47"/>
  <c r="F10" i="63" s="1"/>
  <c r="K16" i="47"/>
  <c r="S88" i="47"/>
  <c r="E210" i="63" s="1"/>
  <c r="A210" i="63"/>
  <c r="T88" i="47"/>
  <c r="F210" i="63" s="1"/>
  <c r="AO88" i="47"/>
  <c r="B314" i="61"/>
  <c r="Q88" i="47"/>
  <c r="Z87" i="47"/>
  <c r="F337" i="63" s="1"/>
  <c r="B311" i="61"/>
  <c r="W87" i="47"/>
  <c r="Y87" i="47"/>
  <c r="E337" i="63" s="1"/>
  <c r="A337" i="63"/>
  <c r="AP87" i="47"/>
  <c r="AO136" i="47"/>
  <c r="T136" i="47"/>
  <c r="F258" i="63" s="1"/>
  <c r="Q136" i="47"/>
  <c r="A258" i="63"/>
  <c r="B506" i="61"/>
  <c r="S136" i="47"/>
  <c r="E258" i="63" s="1"/>
  <c r="A480" i="63"/>
  <c r="AE102" i="47"/>
  <c r="E480" i="63" s="1"/>
  <c r="AF102" i="47"/>
  <c r="F480" i="63" s="1"/>
  <c r="AQ102" i="47"/>
  <c r="AD102" i="47"/>
  <c r="B372" i="61"/>
  <c r="AB102" i="47"/>
  <c r="AC102" i="47"/>
  <c r="AC40" i="47"/>
  <c r="B124" i="61"/>
  <c r="AD40" i="47"/>
  <c r="AQ40" i="47"/>
  <c r="AB40" i="47"/>
  <c r="AE40" i="47"/>
  <c r="E418" i="63" s="1"/>
  <c r="A418" i="63"/>
  <c r="AF40" i="47"/>
  <c r="F418" i="63" s="1"/>
  <c r="T119" i="47"/>
  <c r="F241" i="63" s="1"/>
  <c r="B438" i="61"/>
  <c r="S119" i="47"/>
  <c r="E241" i="63" s="1"/>
  <c r="AO119" i="47"/>
  <c r="Q119" i="47"/>
  <c r="A241" i="63"/>
  <c r="S101" i="47"/>
  <c r="E223" i="63" s="1"/>
  <c r="Q101" i="47"/>
  <c r="AO101" i="47"/>
  <c r="B366" i="61"/>
  <c r="T101" i="47"/>
  <c r="F223" i="63" s="1"/>
  <c r="A223" i="63"/>
  <c r="AO81" i="47"/>
  <c r="S81" i="47"/>
  <c r="E203" i="63" s="1"/>
  <c r="B286" i="61"/>
  <c r="Q81" i="47"/>
  <c r="A203" i="63"/>
  <c r="T81" i="47"/>
  <c r="F203" i="63" s="1"/>
  <c r="AQ106" i="47"/>
  <c r="AE106" i="47"/>
  <c r="E484" i="63" s="1"/>
  <c r="AB106" i="47"/>
  <c r="AF106" i="47"/>
  <c r="F484" i="63" s="1"/>
  <c r="B388" i="61"/>
  <c r="AC106" i="47"/>
  <c r="AD106" i="47"/>
  <c r="A484" i="63"/>
  <c r="T35" i="47"/>
  <c r="F157" i="63" s="1"/>
  <c r="B102" i="61"/>
  <c r="Q35" i="47"/>
  <c r="AO35" i="47"/>
  <c r="S35" i="47"/>
  <c r="E157" i="63" s="1"/>
  <c r="A157" i="63"/>
  <c r="AD92" i="47"/>
  <c r="AB92" i="47"/>
  <c r="AC92" i="47"/>
  <c r="A470" i="63"/>
  <c r="AF92" i="47"/>
  <c r="F470" i="63" s="1"/>
  <c r="B332" i="61"/>
  <c r="AE92" i="47"/>
  <c r="E470" i="63" s="1"/>
  <c r="AQ92" i="47"/>
  <c r="T28" i="47"/>
  <c r="F150" i="63" s="1"/>
  <c r="B74" i="61"/>
  <c r="Q28" i="47"/>
  <c r="AO28" i="47"/>
  <c r="A150" i="63"/>
  <c r="S28" i="47"/>
  <c r="E150" i="63" s="1"/>
  <c r="AE113" i="47"/>
  <c r="E491" i="63" s="1"/>
  <c r="AC113" i="47"/>
  <c r="AQ113" i="47"/>
  <c r="AF113" i="47"/>
  <c r="F491" i="63" s="1"/>
  <c r="AB113" i="47"/>
  <c r="AD113" i="47"/>
  <c r="A491" i="63"/>
  <c r="B416" i="61"/>
  <c r="A312" i="63"/>
  <c r="W62" i="47"/>
  <c r="AP62" i="47"/>
  <c r="Y62" i="47"/>
  <c r="E312" i="63" s="1"/>
  <c r="B211" i="61"/>
  <c r="Z62" i="47"/>
  <c r="F312" i="63" s="1"/>
  <c r="AD103" i="47"/>
  <c r="A481" i="63"/>
  <c r="AB103" i="47"/>
  <c r="AC103" i="47"/>
  <c r="AF103" i="47"/>
  <c r="F481" i="63" s="1"/>
  <c r="AE103" i="47"/>
  <c r="E481" i="63" s="1"/>
  <c r="B376" i="61"/>
  <c r="AQ103" i="47"/>
  <c r="B347" i="61"/>
  <c r="Z96" i="47"/>
  <c r="F346" i="63" s="1"/>
  <c r="A346" i="63"/>
  <c r="W96" i="47"/>
  <c r="AP96" i="47"/>
  <c r="Y96" i="47"/>
  <c r="E346" i="63" s="1"/>
  <c r="W130" i="47"/>
  <c r="Y130" i="47"/>
  <c r="E380" i="63" s="1"/>
  <c r="Z130" i="47"/>
  <c r="F380" i="63" s="1"/>
  <c r="B483" i="61"/>
  <c r="AP130" i="47"/>
  <c r="A380" i="63"/>
  <c r="AE12" i="47"/>
  <c r="E390" i="63" s="1"/>
  <c r="B12" i="61"/>
  <c r="AF12" i="47"/>
  <c r="F390" i="63" s="1"/>
  <c r="AB12" i="47"/>
  <c r="A390" i="63"/>
  <c r="AD12" i="47"/>
  <c r="AC12" i="47"/>
  <c r="AQ12" i="47"/>
  <c r="AN84" i="47"/>
  <c r="N84" i="47"/>
  <c r="F78" i="63" s="1"/>
  <c r="AU84" i="47"/>
  <c r="AT84" i="47" s="1"/>
  <c r="B297" i="61"/>
  <c r="A78" i="63"/>
  <c r="M84" i="47"/>
  <c r="K84" i="47"/>
  <c r="AP70" i="47"/>
  <c r="B243" i="61"/>
  <c r="Z70" i="47"/>
  <c r="F320" i="63" s="1"/>
  <c r="W70" i="47"/>
  <c r="Y70" i="47"/>
  <c r="E320" i="63" s="1"/>
  <c r="A320" i="63"/>
  <c r="B40" i="61"/>
  <c r="A397" i="63"/>
  <c r="AB19" i="47"/>
  <c r="AD19" i="47"/>
  <c r="AQ19" i="47"/>
  <c r="AC19" i="47"/>
  <c r="AE19" i="47"/>
  <c r="E397" i="63" s="1"/>
  <c r="AF19" i="47"/>
  <c r="F397" i="63" s="1"/>
  <c r="AO61" i="47"/>
  <c r="Q61" i="47"/>
  <c r="S61" i="47"/>
  <c r="E183" i="63" s="1"/>
  <c r="T61" i="47"/>
  <c r="F183" i="63" s="1"/>
  <c r="B206" i="61"/>
  <c r="A183" i="63"/>
  <c r="AO51" i="47"/>
  <c r="S51" i="47"/>
  <c r="E173" i="63" s="1"/>
  <c r="T51" i="47"/>
  <c r="F173" i="63" s="1"/>
  <c r="Q51" i="47"/>
  <c r="B166" i="61"/>
  <c r="A173" i="63"/>
  <c r="B293" i="61"/>
  <c r="AN83" i="47"/>
  <c r="N83" i="47"/>
  <c r="F77" i="63" s="1"/>
  <c r="AU83" i="47"/>
  <c r="AT83" i="47" s="1"/>
  <c r="A77" i="63"/>
  <c r="M83" i="47"/>
  <c r="K83" i="47"/>
  <c r="B508" i="61"/>
  <c r="AQ136" i="47"/>
  <c r="AE136" i="47"/>
  <c r="E514" i="63" s="1"/>
  <c r="AF136" i="47"/>
  <c r="F514" i="63" s="1"/>
  <c r="AC136" i="47"/>
  <c r="AB136" i="47"/>
  <c r="AD136" i="47"/>
  <c r="A514" i="63"/>
  <c r="AU23" i="47"/>
  <c r="AT23" i="47" s="1"/>
  <c r="A17" i="63"/>
  <c r="K23" i="47"/>
  <c r="AN23" i="47"/>
  <c r="N23" i="47"/>
  <c r="F17" i="63" s="1"/>
  <c r="M23" i="47"/>
  <c r="B53" i="61"/>
  <c r="Y18" i="47"/>
  <c r="E268" i="63" s="1"/>
  <c r="AP18" i="47"/>
  <c r="W18" i="47"/>
  <c r="Z18" i="47"/>
  <c r="F268" i="63" s="1"/>
  <c r="A268" i="63"/>
  <c r="B35" i="61"/>
  <c r="A23" i="63"/>
  <c r="AN29" i="47"/>
  <c r="M29" i="47"/>
  <c r="K29" i="47"/>
  <c r="N29" i="47"/>
  <c r="F23" i="63" s="1"/>
  <c r="AU29" i="47"/>
  <c r="AT29" i="47" s="1"/>
  <c r="B77" i="61"/>
  <c r="AF85" i="47"/>
  <c r="F463" i="63" s="1"/>
  <c r="AC85" i="47"/>
  <c r="AQ85" i="47"/>
  <c r="A463" i="63"/>
  <c r="AE85" i="47"/>
  <c r="E463" i="63" s="1"/>
  <c r="B304" i="61"/>
  <c r="AB85" i="47"/>
  <c r="AD85" i="47"/>
  <c r="AC54" i="47"/>
  <c r="AD54" i="47"/>
  <c r="AF54" i="47"/>
  <c r="F432" i="63" s="1"/>
  <c r="A432" i="63"/>
  <c r="AQ54" i="47"/>
  <c r="AB54" i="47"/>
  <c r="B180" i="61"/>
  <c r="AE54" i="47"/>
  <c r="E432" i="63" s="1"/>
  <c r="AO21" i="47"/>
  <c r="A143" i="63"/>
  <c r="Q21" i="47"/>
  <c r="T21" i="47"/>
  <c r="F143" i="63" s="1"/>
  <c r="B46" i="61"/>
  <c r="S21" i="47"/>
  <c r="E143" i="63" s="1"/>
  <c r="A444" i="63"/>
  <c r="B228" i="61"/>
  <c r="AB66" i="47"/>
  <c r="AD66" i="47"/>
  <c r="AC66" i="47"/>
  <c r="AE66" i="47"/>
  <c r="E444" i="63" s="1"/>
  <c r="AF66" i="47"/>
  <c r="F444" i="63" s="1"/>
  <c r="AQ66" i="47"/>
  <c r="B45" i="61"/>
  <c r="AN21" i="47"/>
  <c r="A15" i="63"/>
  <c r="M21" i="47"/>
  <c r="N21" i="47"/>
  <c r="F15" i="63" s="1"/>
  <c r="AU21" i="47"/>
  <c r="AT21" i="47" s="1"/>
  <c r="K21" i="47"/>
  <c r="B407" i="61"/>
  <c r="AP111" i="47"/>
  <c r="W111" i="47"/>
  <c r="Y111" i="47"/>
  <c r="E361" i="63" s="1"/>
  <c r="A361" i="63"/>
  <c r="Z111" i="47"/>
  <c r="F361" i="63" s="1"/>
  <c r="T44" i="47"/>
  <c r="F166" i="63" s="1"/>
  <c r="Q44" i="47"/>
  <c r="AO44" i="47"/>
  <c r="A166" i="63"/>
  <c r="S44" i="47"/>
  <c r="E166" i="63" s="1"/>
  <c r="B138" i="61"/>
  <c r="AF41" i="47"/>
  <c r="F419" i="63" s="1"/>
  <c r="B128" i="61"/>
  <c r="AD41" i="47"/>
  <c r="AE41" i="47"/>
  <c r="E419" i="63" s="1"/>
  <c r="AB41" i="47"/>
  <c r="AC41" i="47"/>
  <c r="AQ41" i="47"/>
  <c r="A419" i="63"/>
  <c r="AN44" i="47"/>
  <c r="AU44" i="47"/>
  <c r="AT44" i="47" s="1"/>
  <c r="N44" i="47"/>
  <c r="F38" i="63" s="1"/>
  <c r="B137" i="61"/>
  <c r="M44" i="47"/>
  <c r="K44" i="47"/>
  <c r="A38" i="63"/>
  <c r="A310" i="63"/>
  <c r="Z60" i="47"/>
  <c r="F310" i="63" s="1"/>
  <c r="W60" i="47"/>
  <c r="AP60" i="47"/>
  <c r="B203" i="61"/>
  <c r="Y60" i="47"/>
  <c r="E310" i="63" s="1"/>
  <c r="Q72" i="47"/>
  <c r="B250" i="61"/>
  <c r="AO72" i="47"/>
  <c r="A194" i="63"/>
  <c r="S72" i="47"/>
  <c r="E194" i="63" s="1"/>
  <c r="T72" i="47"/>
  <c r="F194" i="63" s="1"/>
  <c r="M73" i="47"/>
  <c r="AN73" i="47"/>
  <c r="K73" i="47"/>
  <c r="B253" i="61"/>
  <c r="N73" i="47"/>
  <c r="F67" i="63" s="1"/>
  <c r="A67" i="63"/>
  <c r="AU73" i="47"/>
  <c r="AT73" i="47" s="1"/>
  <c r="AC126" i="47"/>
  <c r="AQ126" i="47"/>
  <c r="A504" i="63"/>
  <c r="AE126" i="47"/>
  <c r="E504" i="63" s="1"/>
  <c r="AB126" i="47"/>
  <c r="AD126" i="47"/>
  <c r="AF126" i="47"/>
  <c r="F504" i="63" s="1"/>
  <c r="B468" i="61"/>
  <c r="AP107" i="47"/>
  <c r="A357" i="63"/>
  <c r="Z107" i="47"/>
  <c r="F357" i="63" s="1"/>
  <c r="B391" i="61"/>
  <c r="Y107" i="47"/>
  <c r="E357" i="63" s="1"/>
  <c r="W107" i="47"/>
  <c r="AQ25" i="47"/>
  <c r="B64" i="61"/>
  <c r="AB25" i="47"/>
  <c r="AC25" i="47"/>
  <c r="AD25" i="47"/>
  <c r="AF25" i="47"/>
  <c r="F403" i="63" s="1"/>
  <c r="AE25" i="47"/>
  <c r="E403" i="63" s="1"/>
  <c r="A403" i="63"/>
  <c r="A26" i="63"/>
  <c r="M32" i="47"/>
  <c r="K32" i="47"/>
  <c r="N32" i="47"/>
  <c r="F26" i="63" s="1"/>
  <c r="AN32" i="47"/>
  <c r="B89" i="61"/>
  <c r="AU32" i="47"/>
  <c r="AT32" i="47" s="1"/>
  <c r="B165" i="61"/>
  <c r="M51" i="47"/>
  <c r="N51" i="47"/>
  <c r="F45" i="63" s="1"/>
  <c r="K51" i="47"/>
  <c r="AU51" i="47"/>
  <c r="AT51" i="47" s="1"/>
  <c r="A45" i="63"/>
  <c r="AN51" i="47"/>
  <c r="AC65" i="47"/>
  <c r="A443" i="63"/>
  <c r="AB65" i="47"/>
  <c r="AD65" i="47"/>
  <c r="AF65" i="47"/>
  <c r="F443" i="63" s="1"/>
  <c r="AE65" i="47"/>
  <c r="E443" i="63" s="1"/>
  <c r="B224" i="61"/>
  <c r="AQ65" i="47"/>
  <c r="B357" i="61"/>
  <c r="M99" i="47"/>
  <c r="N99" i="47"/>
  <c r="F93" i="63" s="1"/>
  <c r="A93" i="63"/>
  <c r="K99" i="47"/>
  <c r="AU99" i="47"/>
  <c r="AT99" i="47" s="1"/>
  <c r="AN99" i="47"/>
  <c r="A120" i="63"/>
  <c r="B465" i="61"/>
  <c r="N126" i="47"/>
  <c r="F120" i="63" s="1"/>
  <c r="M126" i="47"/>
  <c r="AN126" i="47"/>
  <c r="AU126" i="47"/>
  <c r="AT126" i="47" s="1"/>
  <c r="K126" i="47"/>
  <c r="B71" i="61"/>
  <c r="AP27" i="47"/>
  <c r="Z27" i="47"/>
  <c r="F277" i="63" s="1"/>
  <c r="A277" i="63"/>
  <c r="Y27" i="47"/>
  <c r="E277" i="63" s="1"/>
  <c r="W27" i="47"/>
  <c r="N90" i="47"/>
  <c r="F84" i="63" s="1"/>
  <c r="K90" i="47"/>
  <c r="AU90" i="47"/>
  <c r="AT90" i="47" s="1"/>
  <c r="B321" i="61"/>
  <c r="M90" i="47"/>
  <c r="AN90" i="47"/>
  <c r="A84" i="63"/>
  <c r="AO123" i="47"/>
  <c r="Q123" i="47"/>
  <c r="A245" i="63"/>
  <c r="T123" i="47"/>
  <c r="F245" i="63" s="1"/>
  <c r="B454" i="61"/>
  <c r="S123" i="47"/>
  <c r="E245" i="63" s="1"/>
  <c r="AP58" i="47"/>
  <c r="B195" i="61"/>
  <c r="A308" i="63"/>
  <c r="W58" i="47"/>
  <c r="Z58" i="47"/>
  <c r="F308" i="63" s="1"/>
  <c r="Y58" i="47"/>
  <c r="E308" i="63" s="1"/>
  <c r="AE67" i="47"/>
  <c r="E445" i="63" s="1"/>
  <c r="A445" i="63"/>
  <c r="AC67" i="47"/>
  <c r="AF67" i="47"/>
  <c r="F445" i="63" s="1"/>
  <c r="AD67" i="47"/>
  <c r="AQ67" i="47"/>
  <c r="AB67" i="47"/>
  <c r="B232" i="61"/>
  <c r="T68" i="47"/>
  <c r="F190" i="63" s="1"/>
  <c r="B234" i="61"/>
  <c r="S68" i="47"/>
  <c r="E190" i="63" s="1"/>
  <c r="AO68" i="47"/>
  <c r="Q68" i="47"/>
  <c r="A190" i="63"/>
  <c r="S22" i="47"/>
  <c r="E144" i="63" s="1"/>
  <c r="T22" i="47"/>
  <c r="F144" i="63" s="1"/>
  <c r="B50" i="61"/>
  <c r="Q22" i="47"/>
  <c r="AO22" i="47"/>
  <c r="A144" i="63"/>
  <c r="AN127" i="47"/>
  <c r="AU127" i="47"/>
  <c r="AT127" i="47" s="1"/>
  <c r="K127" i="47"/>
  <c r="M127" i="47"/>
  <c r="A121" i="63"/>
  <c r="N127" i="47"/>
  <c r="F121" i="63" s="1"/>
  <c r="B469" i="61"/>
  <c r="B29" i="61"/>
  <c r="K17" i="47"/>
  <c r="A11" i="63"/>
  <c r="M17" i="47"/>
  <c r="N17" i="47"/>
  <c r="F11" i="63" s="1"/>
  <c r="AN17" i="47"/>
  <c r="AU17" i="47"/>
  <c r="AT17" i="47" s="1"/>
  <c r="B349" i="61"/>
  <c r="N97" i="47"/>
  <c r="F91" i="63" s="1"/>
  <c r="AU97" i="47"/>
  <c r="AT97" i="47" s="1"/>
  <c r="AN97" i="47"/>
  <c r="M97" i="47"/>
  <c r="K97" i="47"/>
  <c r="A91" i="63"/>
  <c r="N91" i="47"/>
  <c r="F85" i="63" s="1"/>
  <c r="M91" i="47"/>
  <c r="K91" i="47"/>
  <c r="A85" i="63"/>
  <c r="B325" i="61"/>
  <c r="AN91" i="47"/>
  <c r="AU91" i="47"/>
  <c r="AT91" i="47" s="1"/>
  <c r="AN69" i="47"/>
  <c r="M69" i="47"/>
  <c r="N69" i="47"/>
  <c r="F63" i="63" s="1"/>
  <c r="A63" i="63"/>
  <c r="B237" i="61"/>
  <c r="K69" i="47"/>
  <c r="AU69" i="47"/>
  <c r="AT69" i="47" s="1"/>
  <c r="AQ18" i="47"/>
  <c r="B36" i="61"/>
  <c r="AB18" i="47"/>
  <c r="A396" i="63"/>
  <c r="AE18" i="47"/>
  <c r="E396" i="63" s="1"/>
  <c r="AC18" i="47"/>
  <c r="AF18" i="47"/>
  <c r="F396" i="63" s="1"/>
  <c r="AD18" i="47"/>
  <c r="A427" i="63"/>
  <c r="AB49" i="47"/>
  <c r="B160" i="61"/>
  <c r="AQ49" i="47"/>
  <c r="AC49" i="47"/>
  <c r="AE49" i="47"/>
  <c r="E427" i="63" s="1"/>
  <c r="AF49" i="47"/>
  <c r="F427" i="63" s="1"/>
  <c r="AD49" i="47"/>
  <c r="A177" i="63"/>
  <c r="AO55" i="47"/>
  <c r="S55" i="47"/>
  <c r="E177" i="63" s="1"/>
  <c r="T55" i="47"/>
  <c r="F177" i="63" s="1"/>
  <c r="Q55" i="47"/>
  <c r="B182" i="61"/>
  <c r="AE104" i="47"/>
  <c r="E482" i="63" s="1"/>
  <c r="B380" i="61"/>
  <c r="AD104" i="47"/>
  <c r="AB104" i="47"/>
  <c r="AC104" i="47"/>
  <c r="AQ104" i="47"/>
  <c r="A482" i="63"/>
  <c r="AF104" i="47"/>
  <c r="F482" i="63" s="1"/>
  <c r="S62" i="47"/>
  <c r="E184" i="63" s="1"/>
  <c r="B210" i="61"/>
  <c r="AO62" i="47"/>
  <c r="T62" i="47"/>
  <c r="F184" i="63" s="1"/>
  <c r="A184" i="63"/>
  <c r="Q62" i="47"/>
  <c r="B414" i="61"/>
  <c r="S113" i="47"/>
  <c r="E235" i="63" s="1"/>
  <c r="A235" i="63"/>
  <c r="Q113" i="47"/>
  <c r="AO113" i="47"/>
  <c r="T113" i="47"/>
  <c r="F235" i="63" s="1"/>
  <c r="M65" i="47"/>
  <c r="A59" i="63"/>
  <c r="AU65" i="47"/>
  <c r="AT65" i="47" s="1"/>
  <c r="AN65" i="47"/>
  <c r="K65" i="47"/>
  <c r="B221" i="61"/>
  <c r="N65" i="47"/>
  <c r="F59" i="63" s="1"/>
  <c r="M55" i="47"/>
  <c r="K55" i="47"/>
  <c r="AU55" i="47"/>
  <c r="AT55" i="47" s="1"/>
  <c r="A49" i="63"/>
  <c r="B181" i="61"/>
  <c r="AN55" i="47"/>
  <c r="N55" i="47"/>
  <c r="F49" i="63" s="1"/>
  <c r="AB27" i="47"/>
  <c r="AQ27" i="47"/>
  <c r="AC27" i="47"/>
  <c r="AD27" i="47"/>
  <c r="B72" i="61"/>
  <c r="AE27" i="47"/>
  <c r="E405" i="63" s="1"/>
  <c r="A405" i="63"/>
  <c r="AF27" i="47"/>
  <c r="F405" i="63" s="1"/>
  <c r="B260" i="61"/>
  <c r="A452" i="63"/>
  <c r="AD74" i="47"/>
  <c r="AC74" i="47"/>
  <c r="AF74" i="47"/>
  <c r="F452" i="63" s="1"/>
  <c r="AQ74" i="47"/>
  <c r="AB74" i="47"/>
  <c r="AE74" i="47"/>
  <c r="E452" i="63" s="1"/>
  <c r="AU74" i="47"/>
  <c r="AT74" i="47" s="1"/>
  <c r="N74" i="47"/>
  <c r="F68" i="63" s="1"/>
  <c r="M74" i="47"/>
  <c r="B257" i="61"/>
  <c r="A68" i="63"/>
  <c r="K74" i="47"/>
  <c r="AN74" i="47"/>
  <c r="Z90" i="47"/>
  <c r="F340" i="63" s="1"/>
  <c r="AP90" i="47"/>
  <c r="A340" i="63"/>
  <c r="B323" i="61"/>
  <c r="W90" i="47"/>
  <c r="Y90" i="47"/>
  <c r="E340" i="63" s="1"/>
  <c r="W103" i="47"/>
  <c r="AP103" i="47"/>
  <c r="A353" i="63"/>
  <c r="Z103" i="47"/>
  <c r="F353" i="63" s="1"/>
  <c r="B375" i="61"/>
  <c r="Y103" i="47"/>
  <c r="E353" i="63" s="1"/>
  <c r="B396" i="61"/>
  <c r="AE108" i="47"/>
  <c r="E486" i="63" s="1"/>
  <c r="AB108" i="47"/>
  <c r="A486" i="63"/>
  <c r="AC108" i="47"/>
  <c r="AD108" i="47"/>
  <c r="AQ108" i="47"/>
  <c r="AF108" i="47"/>
  <c r="F486" i="63" s="1"/>
  <c r="A383" i="63"/>
  <c r="Y133" i="47"/>
  <c r="E383" i="63" s="1"/>
  <c r="B495" i="61"/>
  <c r="W133" i="47"/>
  <c r="Z133" i="47"/>
  <c r="F383" i="63" s="1"/>
  <c r="AP133" i="47"/>
  <c r="B377" i="61"/>
  <c r="N104" i="47"/>
  <c r="F98" i="63" s="1"/>
  <c r="AU104" i="47"/>
  <c r="AT104" i="47" s="1"/>
  <c r="M104" i="47"/>
  <c r="AN104" i="47"/>
  <c r="K104" i="47"/>
  <c r="A98" i="63"/>
  <c r="S99" i="47"/>
  <c r="E221" i="63" s="1"/>
  <c r="AO99" i="47"/>
  <c r="A221" i="63"/>
  <c r="Q99" i="47"/>
  <c r="T99" i="47"/>
  <c r="F221" i="63" s="1"/>
  <c r="B358" i="61"/>
  <c r="AP29" i="47"/>
  <c r="B79" i="61"/>
  <c r="A279" i="63"/>
  <c r="W29" i="47"/>
  <c r="Y29" i="47"/>
  <c r="E279" i="63" s="1"/>
  <c r="Z29" i="47"/>
  <c r="F279" i="63" s="1"/>
  <c r="B420" i="61"/>
  <c r="AC114" i="47"/>
  <c r="AF114" i="47"/>
  <c r="F492" i="63" s="1"/>
  <c r="A492" i="63"/>
  <c r="AE114" i="47"/>
  <c r="E492" i="63" s="1"/>
  <c r="AB114" i="47"/>
  <c r="AQ114" i="47"/>
  <c r="AD114" i="47"/>
  <c r="AP99" i="47"/>
  <c r="W99" i="47"/>
  <c r="Z99" i="47"/>
  <c r="F349" i="63" s="1"/>
  <c r="Y99" i="47"/>
  <c r="E349" i="63" s="1"/>
  <c r="B359" i="61"/>
  <c r="A349" i="63"/>
  <c r="AB62" i="47"/>
  <c r="AD62" i="47"/>
  <c r="AC62" i="47"/>
  <c r="AF62" i="47"/>
  <c r="F440" i="63" s="1"/>
  <c r="AE62" i="47"/>
  <c r="E440" i="63" s="1"/>
  <c r="B212" i="61"/>
  <c r="AQ62" i="47"/>
  <c r="A440" i="63"/>
  <c r="AF70" i="47"/>
  <c r="F448" i="63" s="1"/>
  <c r="AQ70" i="47"/>
  <c r="A448" i="63"/>
  <c r="B244" i="61"/>
  <c r="AD70" i="47"/>
  <c r="AB70" i="47"/>
  <c r="AC70" i="47"/>
  <c r="AE70" i="47"/>
  <c r="E448" i="63" s="1"/>
  <c r="B450" i="61"/>
  <c r="A244" i="63"/>
  <c r="T122" i="47"/>
  <c r="F244" i="63" s="1"/>
  <c r="S122" i="47"/>
  <c r="E244" i="63" s="1"/>
  <c r="AO122" i="47"/>
  <c r="Q122" i="47"/>
  <c r="S16" i="47"/>
  <c r="E138" i="63" s="1"/>
  <c r="AO16" i="47"/>
  <c r="A138" i="63"/>
  <c r="T16" i="47"/>
  <c r="F138" i="63" s="1"/>
  <c r="B26" i="61"/>
  <c r="Q16" i="47"/>
  <c r="B309" i="61"/>
  <c r="AN87" i="47"/>
  <c r="A81" i="63"/>
  <c r="N87" i="47"/>
  <c r="F81" i="63" s="1"/>
  <c r="K87" i="47"/>
  <c r="AU87" i="47"/>
  <c r="AT87" i="47" s="1"/>
  <c r="M87" i="47"/>
  <c r="AP135" i="47"/>
  <c r="Y135" i="47"/>
  <c r="E385" i="63" s="1"/>
  <c r="Z135" i="47"/>
  <c r="F385" i="63" s="1"/>
  <c r="W135" i="47"/>
  <c r="A385" i="63"/>
  <c r="B503" i="61"/>
  <c r="B400" i="61"/>
  <c r="AB109" i="47"/>
  <c r="AE109" i="47"/>
  <c r="E487" i="63" s="1"/>
  <c r="AD109" i="47"/>
  <c r="AC109" i="47"/>
  <c r="AQ109" i="47"/>
  <c r="A487" i="63"/>
  <c r="AF109" i="47"/>
  <c r="F487" i="63" s="1"/>
  <c r="AE105" i="47"/>
  <c r="E483" i="63" s="1"/>
  <c r="AQ105" i="47"/>
  <c r="AD105" i="47"/>
  <c r="AC105" i="47"/>
  <c r="B384" i="61"/>
  <c r="AB105" i="47"/>
  <c r="AF105" i="47"/>
  <c r="F483" i="63" s="1"/>
  <c r="A483" i="63"/>
  <c r="Y31" i="47"/>
  <c r="E281" i="63" s="1"/>
  <c r="AP31" i="47"/>
  <c r="Z31" i="47"/>
  <c r="F281" i="63" s="1"/>
  <c r="W31" i="47"/>
  <c r="A281" i="63"/>
  <c r="B87" i="61"/>
  <c r="A469" i="63"/>
  <c r="B328" i="61"/>
  <c r="AD91" i="47"/>
  <c r="AB91" i="47"/>
  <c r="AQ91" i="47"/>
  <c r="AF91" i="47"/>
  <c r="F469" i="63" s="1"/>
  <c r="AE91" i="47"/>
  <c r="E469" i="63" s="1"/>
  <c r="AC91" i="47"/>
  <c r="Y89" i="47"/>
  <c r="E339" i="63" s="1"/>
  <c r="AP89" i="47"/>
  <c r="W89" i="47"/>
  <c r="B319" i="61"/>
  <c r="Z89" i="47"/>
  <c r="F339" i="63" s="1"/>
  <c r="A339" i="63"/>
  <c r="AD61" i="47"/>
  <c r="B208" i="61"/>
  <c r="AQ61" i="47"/>
  <c r="A439" i="63"/>
  <c r="AF61" i="47"/>
  <c r="F439" i="63" s="1"/>
  <c r="AB61" i="47"/>
  <c r="AE61" i="47"/>
  <c r="E439" i="63" s="1"/>
  <c r="AC61" i="47"/>
  <c r="Z137" i="47"/>
  <c r="F387" i="63" s="1"/>
  <c r="AP137" i="47"/>
  <c r="W137" i="47"/>
  <c r="A387" i="63"/>
  <c r="B511" i="61"/>
  <c r="Y137" i="47"/>
  <c r="E387" i="63" s="1"/>
  <c r="AC51" i="47"/>
  <c r="A429" i="63"/>
  <c r="B168" i="61"/>
  <c r="AB51" i="47"/>
  <c r="AD51" i="47"/>
  <c r="AF51" i="47"/>
  <c r="F429" i="63" s="1"/>
  <c r="AE51" i="47"/>
  <c r="E429" i="63" s="1"/>
  <c r="AQ51" i="47"/>
  <c r="Y50" i="47"/>
  <c r="E300" i="63" s="1"/>
  <c r="A300" i="63"/>
  <c r="W50" i="47"/>
  <c r="Z50" i="47"/>
  <c r="F300" i="63" s="1"/>
  <c r="B163" i="61"/>
  <c r="AP50" i="47"/>
  <c r="M34" i="47"/>
  <c r="K34" i="47"/>
  <c r="AU34" i="47"/>
  <c r="AT34" i="47" s="1"/>
  <c r="N34" i="47"/>
  <c r="F28" i="63" s="1"/>
  <c r="AN34" i="47"/>
  <c r="A28" i="63"/>
  <c r="B97" i="61"/>
  <c r="N128" i="47"/>
  <c r="F122" i="63" s="1"/>
  <c r="AN128" i="47"/>
  <c r="B473" i="61"/>
  <c r="AU128" i="47"/>
  <c r="AT128" i="47" s="1"/>
  <c r="M128" i="47"/>
  <c r="A122" i="63"/>
  <c r="K128" i="47"/>
  <c r="S15" i="47"/>
  <c r="E137" i="63" s="1"/>
  <c r="A137" i="63"/>
  <c r="B22" i="61"/>
  <c r="T15" i="47"/>
  <c r="F137" i="63" s="1"/>
  <c r="AO15" i="47"/>
  <c r="Q15" i="47"/>
  <c r="B463" i="61"/>
  <c r="W125" i="47"/>
  <c r="AP125" i="47"/>
  <c r="A375" i="63"/>
  <c r="Y125" i="47"/>
  <c r="E375" i="63" s="1"/>
  <c r="Z125" i="47"/>
  <c r="F375" i="63" s="1"/>
  <c r="AD31" i="47"/>
  <c r="A409" i="63"/>
  <c r="B88" i="61"/>
  <c r="AQ31" i="47"/>
  <c r="AF31" i="47"/>
  <c r="F409" i="63" s="1"/>
  <c r="AB31" i="47"/>
  <c r="AE31" i="47"/>
  <c r="E409" i="63" s="1"/>
  <c r="AC31" i="47"/>
  <c r="AO84" i="47"/>
  <c r="Q84" i="47"/>
  <c r="T84" i="47"/>
  <c r="F206" i="63" s="1"/>
  <c r="S84" i="47"/>
  <c r="E206" i="63" s="1"/>
  <c r="A206" i="63"/>
  <c r="B298" i="61"/>
  <c r="T130" i="47"/>
  <c r="F252" i="63" s="1"/>
  <c r="Q130" i="47"/>
  <c r="B482" i="61"/>
  <c r="A252" i="63"/>
  <c r="S130" i="47"/>
  <c r="E252" i="63" s="1"/>
  <c r="AO130" i="47"/>
  <c r="M13" i="47"/>
  <c r="K13" i="47"/>
  <c r="A7" i="63"/>
  <c r="B13" i="61"/>
  <c r="AN13" i="47"/>
  <c r="AU13" i="47"/>
  <c r="AT13" i="47" s="1"/>
  <c r="N13" i="47"/>
  <c r="F7" i="63" s="1"/>
  <c r="M109" i="47"/>
  <c r="A103" i="63"/>
  <c r="AN109" i="47"/>
  <c r="B397" i="61"/>
  <c r="N109" i="47"/>
  <c r="F103" i="63" s="1"/>
  <c r="K109" i="47"/>
  <c r="AU109" i="47"/>
  <c r="AT109" i="47" s="1"/>
  <c r="K136" i="47"/>
  <c r="AN136" i="47"/>
  <c r="N136" i="47"/>
  <c r="F130" i="63" s="1"/>
  <c r="M136" i="47"/>
  <c r="B505" i="61"/>
  <c r="AU136" i="47"/>
  <c r="AT136" i="47" s="1"/>
  <c r="A130" i="63"/>
  <c r="A453" i="63"/>
  <c r="AQ75" i="47"/>
  <c r="B264" i="61"/>
  <c r="AD75" i="47"/>
  <c r="AE75" i="47"/>
  <c r="E453" i="63" s="1"/>
  <c r="AC75" i="47"/>
  <c r="AF75" i="47"/>
  <c r="F453" i="63" s="1"/>
  <c r="AB75" i="47"/>
  <c r="B393" i="61"/>
  <c r="M108" i="47"/>
  <c r="K108" i="47"/>
  <c r="N108" i="47"/>
  <c r="F102" i="63" s="1"/>
  <c r="AN108" i="47"/>
  <c r="AU108" i="47"/>
  <c r="AT108" i="47" s="1"/>
  <c r="A102" i="63"/>
  <c r="AU18" i="47"/>
  <c r="AT18" i="47" s="1"/>
  <c r="M18" i="47"/>
  <c r="K18" i="47"/>
  <c r="AN18" i="47"/>
  <c r="A12" i="63"/>
  <c r="B33" i="61"/>
  <c r="N18" i="47"/>
  <c r="F12" i="63" s="1"/>
  <c r="W64" i="47"/>
  <c r="AP64" i="47"/>
  <c r="A314" i="63"/>
  <c r="Z64" i="47"/>
  <c r="F314" i="63" s="1"/>
  <c r="B219" i="61"/>
  <c r="Y64" i="47"/>
  <c r="E314" i="63" s="1"/>
  <c r="AD100" i="47"/>
  <c r="AB100" i="47"/>
  <c r="AQ100" i="47"/>
  <c r="AE100" i="47"/>
  <c r="E478" i="63" s="1"/>
  <c r="B364" i="61"/>
  <c r="AC100" i="47"/>
  <c r="AF100" i="47"/>
  <c r="F478" i="63" s="1"/>
  <c r="A478" i="63"/>
  <c r="AP41" i="47"/>
  <c r="W41" i="47"/>
  <c r="Y41" i="47"/>
  <c r="E291" i="63" s="1"/>
  <c r="Z41" i="47"/>
  <c r="F291" i="63" s="1"/>
  <c r="B127" i="61"/>
  <c r="A291" i="63"/>
  <c r="M125" i="47"/>
  <c r="K125" i="47"/>
  <c r="AU125" i="47"/>
  <c r="AT125" i="47" s="1"/>
  <c r="B461" i="61"/>
  <c r="AN125" i="47"/>
  <c r="A119" i="63"/>
  <c r="N125" i="47"/>
  <c r="F119" i="63" s="1"/>
  <c r="Q63" i="47"/>
  <c r="T63" i="47"/>
  <c r="F185" i="63" s="1"/>
  <c r="AO63" i="47"/>
  <c r="A185" i="63"/>
  <c r="S63" i="47"/>
  <c r="E185" i="63" s="1"/>
  <c r="B214" i="61"/>
  <c r="AQ44" i="47"/>
  <c r="AE44" i="47"/>
  <c r="E422" i="63" s="1"/>
  <c r="AC44" i="47"/>
  <c r="AD44" i="47"/>
  <c r="A422" i="63"/>
  <c r="AF44" i="47"/>
  <c r="F422" i="63" s="1"/>
  <c r="AB44" i="47"/>
  <c r="B140" i="61"/>
  <c r="Q109" i="47"/>
  <c r="S109" i="47"/>
  <c r="E231" i="63" s="1"/>
  <c r="T109" i="47"/>
  <c r="F231" i="63" s="1"/>
  <c r="B398" i="61"/>
  <c r="A231" i="63"/>
  <c r="AO109" i="47"/>
  <c r="Y118" i="47"/>
  <c r="E368" i="63" s="1"/>
  <c r="AP118" i="47"/>
  <c r="Z118" i="47"/>
  <c r="F368" i="63" s="1"/>
  <c r="A368" i="63"/>
  <c r="B435" i="61"/>
  <c r="W118" i="47"/>
  <c r="AQ14" i="47"/>
  <c r="AC14" i="47"/>
  <c r="AE14" i="47"/>
  <c r="E392" i="63" s="1"/>
  <c r="AF14" i="47"/>
  <c r="F392" i="63" s="1"/>
  <c r="B20" i="61"/>
  <c r="AD14" i="47"/>
  <c r="AB14" i="47"/>
  <c r="A392" i="63"/>
  <c r="B48" i="61"/>
  <c r="AC21" i="47"/>
  <c r="AD21" i="47"/>
  <c r="AB21" i="47"/>
  <c r="A399" i="63"/>
  <c r="AE21" i="47"/>
  <c r="E399" i="63" s="1"/>
  <c r="AF21" i="47"/>
  <c r="F399" i="63" s="1"/>
  <c r="AQ21" i="47"/>
  <c r="AB121" i="47"/>
  <c r="AQ121" i="47"/>
  <c r="AD121" i="47"/>
  <c r="AC121" i="47"/>
  <c r="AF121" i="47"/>
  <c r="F499" i="63" s="1"/>
  <c r="A499" i="63"/>
  <c r="B448" i="61"/>
  <c r="AE121" i="47"/>
  <c r="E499" i="63" s="1"/>
  <c r="AU27" i="47"/>
  <c r="AT27" i="47" s="1"/>
  <c r="AN27" i="47"/>
  <c r="B69" i="61"/>
  <c r="A21" i="63"/>
  <c r="M27" i="47"/>
  <c r="N27" i="47"/>
  <c r="F21" i="63" s="1"/>
  <c r="K27" i="47"/>
  <c r="Z11" i="47"/>
  <c r="F261" i="63" s="1"/>
  <c r="AP11" i="47"/>
  <c r="Y11" i="47"/>
  <c r="E261" i="63" s="1"/>
  <c r="B7" i="61"/>
  <c r="W11" i="47"/>
  <c r="A261" i="63"/>
  <c r="AF42" i="47"/>
  <c r="F420" i="63" s="1"/>
  <c r="AD42" i="47"/>
  <c r="A420" i="63"/>
  <c r="B132" i="61"/>
  <c r="AC42" i="47"/>
  <c r="AB42" i="47"/>
  <c r="AQ42" i="47"/>
  <c r="AE42" i="47"/>
  <c r="E420" i="63" s="1"/>
  <c r="B75" i="61"/>
  <c r="W28" i="47"/>
  <c r="Y28" i="47"/>
  <c r="E278" i="63" s="1"/>
  <c r="A278" i="63"/>
  <c r="AP28" i="47"/>
  <c r="Z28" i="47"/>
  <c r="F278" i="63" s="1"/>
  <c r="N48" i="47"/>
  <c r="F42" i="63" s="1"/>
  <c r="B153" i="61"/>
  <c r="AN48" i="47"/>
  <c r="A42" i="63"/>
  <c r="AU48" i="47"/>
  <c r="AT48" i="47" s="1"/>
  <c r="K48" i="47"/>
  <c r="M48" i="47"/>
  <c r="B107" i="61"/>
  <c r="Y36" i="47"/>
  <c r="E286" i="63" s="1"/>
  <c r="Z36" i="47"/>
  <c r="F286" i="63" s="1"/>
  <c r="W36" i="47"/>
  <c r="AP36" i="47"/>
  <c r="A286" i="63"/>
  <c r="A259" i="63"/>
  <c r="S137" i="47"/>
  <c r="E259" i="63" s="1"/>
  <c r="Q137" i="47"/>
  <c r="AO137" i="47"/>
  <c r="B510" i="61"/>
  <c r="T137" i="47"/>
  <c r="F259" i="63" s="1"/>
  <c r="A155" i="63"/>
  <c r="S33" i="47"/>
  <c r="E155" i="63" s="1"/>
  <c r="T33" i="47"/>
  <c r="F155" i="63" s="1"/>
  <c r="AO33" i="47"/>
  <c r="Q33" i="47"/>
  <c r="B94" i="61"/>
  <c r="AO13" i="47"/>
  <c r="A135" i="63"/>
  <c r="Q13" i="47"/>
  <c r="T13" i="47"/>
  <c r="F135" i="63" s="1"/>
  <c r="S13" i="47"/>
  <c r="E135" i="63" s="1"/>
  <c r="B14" i="61"/>
  <c r="A199" i="63"/>
  <c r="T77" i="47"/>
  <c r="F199" i="63" s="1"/>
  <c r="B270" i="61"/>
  <c r="Q77" i="47"/>
  <c r="AO77" i="47"/>
  <c r="S77" i="47"/>
  <c r="E199" i="63" s="1"/>
  <c r="S48" i="47"/>
  <c r="E170" i="63" s="1"/>
  <c r="Q48" i="47"/>
  <c r="A170" i="63"/>
  <c r="B154" i="61"/>
  <c r="AO48" i="47"/>
  <c r="T48" i="47"/>
  <c r="F170" i="63" s="1"/>
  <c r="B457" i="61"/>
  <c r="M124" i="47"/>
  <c r="N124" i="47"/>
  <c r="F118" i="63" s="1"/>
  <c r="K124" i="47"/>
  <c r="AN124" i="47"/>
  <c r="A118" i="63"/>
  <c r="AU124" i="47"/>
  <c r="AT124" i="47" s="1"/>
  <c r="AC71" i="47"/>
  <c r="AQ71" i="47"/>
  <c r="AD71" i="47"/>
  <c r="AB71" i="47"/>
  <c r="B248" i="61"/>
  <c r="A449" i="63"/>
  <c r="AE71" i="47"/>
  <c r="E449" i="63" s="1"/>
  <c r="AF71" i="47"/>
  <c r="F449" i="63" s="1"/>
  <c r="N106" i="47"/>
  <c r="F100" i="63" s="1"/>
  <c r="AN106" i="47"/>
  <c r="K106" i="47"/>
  <c r="M106" i="47"/>
  <c r="A100" i="63"/>
  <c r="B385" i="61"/>
  <c r="AU106" i="47"/>
  <c r="AT106" i="47" s="1"/>
  <c r="W138" i="47"/>
  <c r="AP138" i="47"/>
  <c r="B515" i="61"/>
  <c r="A388" i="63"/>
  <c r="Y138" i="47"/>
  <c r="E388" i="63" s="1"/>
  <c r="Z138" i="47"/>
  <c r="F388" i="63" s="1"/>
  <c r="AN94" i="47"/>
  <c r="A88" i="63"/>
  <c r="AU94" i="47"/>
  <c r="AT94" i="47" s="1"/>
  <c r="K94" i="47"/>
  <c r="N94" i="47"/>
  <c r="F88" i="63" s="1"/>
  <c r="B337" i="61"/>
  <c r="M94" i="47"/>
  <c r="AE127" i="47"/>
  <c r="E505" i="63" s="1"/>
  <c r="AQ127" i="47"/>
  <c r="AB127" i="47"/>
  <c r="AD127" i="47"/>
  <c r="B472" i="61"/>
  <c r="AF127" i="47"/>
  <c r="F505" i="63" s="1"/>
  <c r="A505" i="63"/>
  <c r="AC127" i="47"/>
  <c r="B117" i="61"/>
  <c r="AN39" i="47"/>
  <c r="A33" i="63"/>
  <c r="N39" i="47"/>
  <c r="F33" i="63" s="1"/>
  <c r="K39" i="47"/>
  <c r="AU39" i="47"/>
  <c r="AT39" i="47" s="1"/>
  <c r="M39" i="47"/>
  <c r="AE89" i="47"/>
  <c r="E467" i="63" s="1"/>
  <c r="AC89" i="47"/>
  <c r="A467" i="63"/>
  <c r="AQ89" i="47"/>
  <c r="B320" i="61"/>
  <c r="AB89" i="47"/>
  <c r="AF89" i="47"/>
  <c r="F467" i="63" s="1"/>
  <c r="AD89" i="47"/>
  <c r="A356" i="63"/>
  <c r="B387" i="61"/>
  <c r="Y106" i="47"/>
  <c r="E356" i="63" s="1"/>
  <c r="Z106" i="47"/>
  <c r="F356" i="63" s="1"/>
  <c r="W106" i="47"/>
  <c r="AP106" i="47"/>
  <c r="W52" i="47"/>
  <c r="B171" i="61"/>
  <c r="AP52" i="47"/>
  <c r="Z52" i="47"/>
  <c r="F302" i="63" s="1"/>
  <c r="Y52" i="47"/>
  <c r="E302" i="63" s="1"/>
  <c r="A302" i="63"/>
  <c r="A230" i="63"/>
  <c r="S108" i="47"/>
  <c r="E230" i="63" s="1"/>
  <c r="T108" i="47"/>
  <c r="F230" i="63" s="1"/>
  <c r="B394" i="61"/>
  <c r="Q108" i="47"/>
  <c r="AO108" i="47"/>
  <c r="S73" i="47"/>
  <c r="E195" i="63" s="1"/>
  <c r="Q73" i="47"/>
  <c r="A195" i="63"/>
  <c r="AO73" i="47"/>
  <c r="B254" i="61"/>
  <c r="T73" i="47"/>
  <c r="F195" i="63" s="1"/>
  <c r="AB73" i="47"/>
  <c r="AD73" i="47"/>
  <c r="AC73" i="47"/>
  <c r="AF73" i="47"/>
  <c r="F451" i="63" s="1"/>
  <c r="AE73" i="47"/>
  <c r="E451" i="63" s="1"/>
  <c r="AQ73" i="47"/>
  <c r="B256" i="61"/>
  <c r="A451" i="63"/>
  <c r="B217" i="61"/>
  <c r="K64" i="47"/>
  <c r="A58" i="63"/>
  <c r="M64" i="47"/>
  <c r="AN64" i="47"/>
  <c r="N64" i="47"/>
  <c r="F58" i="63" s="1"/>
  <c r="AU64" i="47"/>
  <c r="AT64" i="47" s="1"/>
  <c r="AD60" i="47"/>
  <c r="A438" i="63"/>
  <c r="AB60" i="47"/>
  <c r="AQ60" i="47"/>
  <c r="AE60" i="47"/>
  <c r="E438" i="63" s="1"/>
  <c r="AC60" i="47"/>
  <c r="AF60" i="47"/>
  <c r="F438" i="63" s="1"/>
  <c r="B204" i="61"/>
  <c r="K112" i="47"/>
  <c r="N112" i="47"/>
  <c r="F106" i="63" s="1"/>
  <c r="AU112" i="47"/>
  <c r="AT112" i="47" s="1"/>
  <c r="A106" i="63"/>
  <c r="B409" i="61"/>
  <c r="AN112" i="47"/>
  <c r="M112" i="47"/>
  <c r="AP97" i="47"/>
  <c r="A347" i="63"/>
  <c r="Y97" i="47"/>
  <c r="E347" i="63" s="1"/>
  <c r="Z97" i="47"/>
  <c r="F347" i="63" s="1"/>
  <c r="W97" i="47"/>
  <c r="B351" i="61"/>
  <c r="AP63" i="47"/>
  <c r="B215" i="61"/>
  <c r="Y63" i="47"/>
  <c r="E313" i="63" s="1"/>
  <c r="A313" i="63"/>
  <c r="Z63" i="47"/>
  <c r="F313" i="63" s="1"/>
  <c r="W63" i="47"/>
  <c r="B442" i="61"/>
  <c r="Q120" i="47"/>
  <c r="AO120" i="47"/>
  <c r="A242" i="63"/>
  <c r="T120" i="47"/>
  <c r="F242" i="63" s="1"/>
  <c r="S120" i="47"/>
  <c r="E242" i="63" s="1"/>
  <c r="M30" i="47"/>
  <c r="AN30" i="47"/>
  <c r="A24" i="63"/>
  <c r="B81" i="61"/>
  <c r="AU30" i="47"/>
  <c r="AT30" i="47" s="1"/>
  <c r="K30" i="47"/>
  <c r="N30" i="47"/>
  <c r="F24" i="63" s="1"/>
  <c r="AB35" i="47"/>
  <c r="AQ35" i="47"/>
  <c r="AE35" i="47"/>
  <c r="E413" i="63" s="1"/>
  <c r="A413" i="63"/>
  <c r="AC35" i="47"/>
  <c r="AF35" i="47"/>
  <c r="F413" i="63" s="1"/>
  <c r="B104" i="61"/>
  <c r="AD35" i="47"/>
  <c r="S129" i="47"/>
  <c r="E251" i="63" s="1"/>
  <c r="A251" i="63"/>
  <c r="B478" i="61"/>
  <c r="Q129" i="47"/>
  <c r="AO129" i="47"/>
  <c r="T129" i="47"/>
  <c r="F251" i="63" s="1"/>
  <c r="AO95" i="47"/>
  <c r="S95" i="47"/>
  <c r="E217" i="63" s="1"/>
  <c r="B342" i="61"/>
  <c r="A217" i="63"/>
  <c r="Q95" i="47"/>
  <c r="T95" i="47"/>
  <c r="F217" i="63" s="1"/>
  <c r="Q12" i="47"/>
  <c r="A134" i="63"/>
  <c r="AO12" i="47"/>
  <c r="T12" i="47"/>
  <c r="F134" i="63" s="1"/>
  <c r="B10" i="61"/>
  <c r="S12" i="47"/>
  <c r="E134" i="63" s="1"/>
  <c r="T32" i="47"/>
  <c r="F154" i="63" s="1"/>
  <c r="B90" i="61"/>
  <c r="Q32" i="47"/>
  <c r="A154" i="63"/>
  <c r="S32" i="47"/>
  <c r="E154" i="63" s="1"/>
  <c r="AO32" i="47"/>
  <c r="A104" i="63"/>
  <c r="AU110" i="47"/>
  <c r="AT110" i="47" s="1"/>
  <c r="AN110" i="47"/>
  <c r="B401" i="61"/>
  <c r="M110" i="47"/>
  <c r="N110" i="47"/>
  <c r="F104" i="63" s="1"/>
  <c r="K110" i="47"/>
  <c r="S50" i="47"/>
  <c r="E172" i="63" s="1"/>
  <c r="T50" i="47"/>
  <c r="F172" i="63" s="1"/>
  <c r="Q50" i="47"/>
  <c r="B162" i="61"/>
  <c r="A172" i="63"/>
  <c r="AO50" i="47"/>
  <c r="AF11" i="47"/>
  <c r="F389" i="63" s="1"/>
  <c r="B8" i="61"/>
  <c r="AC11" i="47"/>
  <c r="A389" i="63"/>
  <c r="AE11" i="47"/>
  <c r="E389" i="63" s="1"/>
  <c r="AQ11" i="47"/>
  <c r="AB11" i="47"/>
  <c r="AD11" i="47"/>
  <c r="B327" i="61"/>
  <c r="Y91" i="47"/>
  <c r="E341" i="63" s="1"/>
  <c r="Z91" i="47"/>
  <c r="F341" i="63" s="1"/>
  <c r="AP91" i="47"/>
  <c r="A341" i="63"/>
  <c r="W91" i="47"/>
  <c r="AB16" i="47"/>
  <c r="AC16" i="47"/>
  <c r="AF16" i="47"/>
  <c r="F394" i="63" s="1"/>
  <c r="A394" i="63"/>
  <c r="AQ16" i="47"/>
  <c r="AE16" i="47"/>
  <c r="E394" i="63" s="1"/>
  <c r="B28" i="61"/>
  <c r="AD16" i="47"/>
  <c r="AU100" i="47"/>
  <c r="AT100" i="47" s="1"/>
  <c r="K100" i="47"/>
  <c r="M100" i="47"/>
  <c r="A94" i="63"/>
  <c r="N100" i="47"/>
  <c r="F94" i="63" s="1"/>
  <c r="AN100" i="47"/>
  <c r="B361" i="61"/>
  <c r="A156" i="63"/>
  <c r="Q34" i="47"/>
  <c r="S34" i="47"/>
  <c r="E156" i="63" s="1"/>
  <c r="AO34" i="47"/>
  <c r="B98" i="61"/>
  <c r="T34" i="47"/>
  <c r="F156" i="63" s="1"/>
  <c r="Z21" i="47"/>
  <c r="F271" i="63" s="1"/>
  <c r="B47" i="61"/>
  <c r="A271" i="63"/>
  <c r="AP21" i="47"/>
  <c r="Y21" i="47"/>
  <c r="E271" i="63" s="1"/>
  <c r="W21" i="47"/>
  <c r="A265" i="63"/>
  <c r="Y15" i="47"/>
  <c r="E265" i="63" s="1"/>
  <c r="Z15" i="47"/>
  <c r="F265" i="63" s="1"/>
  <c r="B23" i="61"/>
  <c r="W15" i="47"/>
  <c r="AP15" i="47"/>
  <c r="A345" i="63"/>
  <c r="AP95" i="47"/>
  <c r="B343" i="61"/>
  <c r="Z95" i="47"/>
  <c r="F345" i="63" s="1"/>
  <c r="W95" i="47"/>
  <c r="Y95" i="47"/>
  <c r="E345" i="63" s="1"/>
  <c r="A253" i="63"/>
  <c r="Q131" i="47"/>
  <c r="AO131" i="47"/>
  <c r="T131" i="47"/>
  <c r="F253" i="63" s="1"/>
  <c r="S131" i="47"/>
  <c r="E253" i="63" s="1"/>
  <c r="B486" i="61"/>
  <c r="AF13" i="47"/>
  <c r="F391" i="63" s="1"/>
  <c r="AD13" i="47"/>
  <c r="AQ13" i="47"/>
  <c r="AC13" i="47"/>
  <c r="A391" i="63"/>
  <c r="B16" i="61"/>
  <c r="AB13" i="47"/>
  <c r="AE13" i="47"/>
  <c r="E391" i="63" s="1"/>
  <c r="B501" i="61"/>
  <c r="A129" i="63"/>
  <c r="K135" i="47"/>
  <c r="N135" i="47"/>
  <c r="F129" i="63" s="1"/>
  <c r="AN135" i="47"/>
  <c r="M135" i="47"/>
  <c r="AU135" i="47"/>
  <c r="AT135" i="47" s="1"/>
  <c r="AC86" i="47"/>
  <c r="AF86" i="47"/>
  <c r="F464" i="63" s="1"/>
  <c r="A464" i="63"/>
  <c r="AE86" i="47"/>
  <c r="E464" i="63" s="1"/>
  <c r="AQ86" i="47"/>
  <c r="AB86" i="47"/>
  <c r="AD86" i="47"/>
  <c r="B308" i="61"/>
  <c r="A506" i="63"/>
  <c r="B476" i="61"/>
  <c r="AQ128" i="47"/>
  <c r="AF128" i="47"/>
  <c r="F506" i="63" s="1"/>
  <c r="AB128" i="47"/>
  <c r="AC128" i="47"/>
  <c r="AE128" i="47"/>
  <c r="E506" i="63" s="1"/>
  <c r="AD128" i="47"/>
  <c r="B92" i="61"/>
  <c r="AC32" i="47"/>
  <c r="AD32" i="47"/>
  <c r="AQ32" i="47"/>
  <c r="AB32" i="47"/>
  <c r="AF32" i="47"/>
  <c r="F410" i="63" s="1"/>
  <c r="A410" i="63"/>
  <c r="AE32" i="47"/>
  <c r="E410" i="63" s="1"/>
  <c r="A193" i="63"/>
  <c r="T71" i="47"/>
  <c r="F193" i="63" s="1"/>
  <c r="AO71" i="47"/>
  <c r="Q71" i="47"/>
  <c r="B246" i="61"/>
  <c r="S71" i="47"/>
  <c r="E193" i="63" s="1"/>
  <c r="A386" i="63"/>
  <c r="B507" i="61"/>
  <c r="AP136" i="47"/>
  <c r="W136" i="47"/>
  <c r="Y136" i="47"/>
  <c r="E386" i="63" s="1"/>
  <c r="Z136" i="47"/>
  <c r="F386" i="63" s="1"/>
  <c r="A412" i="63"/>
  <c r="AQ34" i="47"/>
  <c r="AF34" i="47"/>
  <c r="F412" i="63" s="1"/>
  <c r="AD34" i="47"/>
  <c r="AB34" i="47"/>
  <c r="AE34" i="47"/>
  <c r="E412" i="63" s="1"/>
  <c r="AC34" i="47"/>
  <c r="B100" i="61"/>
  <c r="A207" i="63"/>
  <c r="AO85" i="47"/>
  <c r="T85" i="47"/>
  <c r="F207" i="63" s="1"/>
  <c r="B302" i="61"/>
  <c r="S85" i="47"/>
  <c r="E207" i="63" s="1"/>
  <c r="Q85" i="47"/>
  <c r="AN28" i="47"/>
  <c r="A22" i="63"/>
  <c r="M28" i="47"/>
  <c r="AU28" i="47"/>
  <c r="AT28" i="47" s="1"/>
  <c r="B73" i="61"/>
  <c r="K28" i="47"/>
  <c r="N28" i="47"/>
  <c r="F22" i="63" s="1"/>
  <c r="Y115" i="47"/>
  <c r="E365" i="63" s="1"/>
  <c r="A365" i="63"/>
  <c r="W115" i="47"/>
  <c r="AP115" i="47"/>
  <c r="B423" i="61"/>
  <c r="Z115" i="47"/>
  <c r="F365" i="63" s="1"/>
  <c r="B395" i="61"/>
  <c r="A358" i="63"/>
  <c r="Z108" i="47"/>
  <c r="F358" i="63" s="1"/>
  <c r="W108" i="47"/>
  <c r="AP108" i="47"/>
  <c r="Y108" i="47"/>
  <c r="E358" i="63" s="1"/>
  <c r="AU52" i="47"/>
  <c r="AT52" i="47" s="1"/>
  <c r="M52" i="47"/>
  <c r="N52" i="47"/>
  <c r="F46" i="63" s="1"/>
  <c r="AN52" i="47"/>
  <c r="A46" i="63"/>
  <c r="B169" i="61"/>
  <c r="K52" i="47"/>
  <c r="AF52" i="47"/>
  <c r="F430" i="63" s="1"/>
  <c r="A430" i="63"/>
  <c r="AC52" i="47"/>
  <c r="AQ52" i="47"/>
  <c r="AE52" i="47"/>
  <c r="E430" i="63" s="1"/>
  <c r="AD52" i="47"/>
  <c r="B172" i="61"/>
  <c r="AB52" i="47"/>
  <c r="AO94" i="47"/>
  <c r="A216" i="63"/>
  <c r="S94" i="47"/>
  <c r="E216" i="63" s="1"/>
  <c r="T94" i="47"/>
  <c r="F216" i="63" s="1"/>
  <c r="B338" i="61"/>
  <c r="Q94" i="47"/>
  <c r="Y83" i="47"/>
  <c r="E333" i="63" s="1"/>
  <c r="W83" i="47"/>
  <c r="Z83" i="47"/>
  <c r="F333" i="63" s="1"/>
  <c r="A333" i="63"/>
  <c r="AP83" i="47"/>
  <c r="B295" i="61"/>
  <c r="S66" i="47"/>
  <c r="E188" i="63" s="1"/>
  <c r="AO66" i="47"/>
  <c r="T66" i="47"/>
  <c r="F188" i="63" s="1"/>
  <c r="A188" i="63"/>
  <c r="Q66" i="47"/>
  <c r="B226" i="61"/>
  <c r="A153" i="63"/>
  <c r="AO31" i="47"/>
  <c r="Q31" i="47"/>
  <c r="T31" i="47"/>
  <c r="F153" i="63" s="1"/>
  <c r="B86" i="61"/>
  <c r="S31" i="47"/>
  <c r="E153" i="63" s="1"/>
  <c r="A232" i="63"/>
  <c r="AO110" i="47"/>
  <c r="S110" i="47"/>
  <c r="E232" i="63" s="1"/>
  <c r="Q110" i="47"/>
  <c r="T110" i="47"/>
  <c r="F232" i="63" s="1"/>
  <c r="B402" i="61"/>
  <c r="A441" i="63"/>
  <c r="AF63" i="47"/>
  <c r="F441" i="63" s="1"/>
  <c r="AQ63" i="47"/>
  <c r="AC63" i="47"/>
  <c r="AD63" i="47"/>
  <c r="B216" i="61"/>
  <c r="AB63" i="47"/>
  <c r="AE63" i="47"/>
  <c r="E441" i="63" s="1"/>
  <c r="N62" i="47"/>
  <c r="F56" i="63" s="1"/>
  <c r="M62" i="47"/>
  <c r="AN62" i="47"/>
  <c r="K62" i="47"/>
  <c r="A56" i="63"/>
  <c r="AU62" i="47"/>
  <c r="AT62" i="47" s="1"/>
  <c r="B209" i="61"/>
  <c r="A37" i="63"/>
  <c r="M43" i="47"/>
  <c r="B133" i="61"/>
  <c r="AN43" i="47"/>
  <c r="N43" i="47"/>
  <c r="F37" i="63" s="1"/>
  <c r="K43" i="47"/>
  <c r="AU43" i="47"/>
  <c r="AT43" i="47" s="1"/>
  <c r="B513" i="61"/>
  <c r="AN138" i="47"/>
  <c r="N138" i="47"/>
  <c r="F132" i="63" s="1"/>
  <c r="A132" i="63"/>
  <c r="AU138" i="47"/>
  <c r="AT138" i="47" s="1"/>
  <c r="M138" i="47"/>
  <c r="K138" i="47"/>
  <c r="AB84" i="47"/>
  <c r="AE84" i="47"/>
  <c r="E462" i="63" s="1"/>
  <c r="B300" i="61"/>
  <c r="AQ84" i="47"/>
  <c r="A462" i="63"/>
  <c r="AF84" i="47"/>
  <c r="F462" i="63" s="1"/>
  <c r="AC84" i="47"/>
  <c r="AD84" i="47"/>
  <c r="T83" i="47"/>
  <c r="F205" i="63" s="1"/>
  <c r="AO83" i="47"/>
  <c r="A205" i="63"/>
  <c r="B294" i="61"/>
  <c r="Q83" i="47"/>
  <c r="S83" i="47"/>
  <c r="E205" i="63" s="1"/>
  <c r="B272" i="61"/>
  <c r="AC77" i="47"/>
  <c r="AF77" i="47"/>
  <c r="F455" i="63" s="1"/>
  <c r="AB77" i="47"/>
  <c r="AE77" i="47"/>
  <c r="E455" i="63" s="1"/>
  <c r="AD77" i="47"/>
  <c r="AQ77" i="47"/>
  <c r="A455" i="63"/>
  <c r="Z22" i="47"/>
  <c r="F272" i="63" s="1"/>
  <c r="Y22" i="47"/>
  <c r="E272" i="63" s="1"/>
  <c r="A272" i="63"/>
  <c r="AP22" i="47"/>
  <c r="B51" i="61"/>
  <c r="W22" i="47"/>
  <c r="AD28" i="47"/>
  <c r="A406" i="63"/>
  <c r="AC28" i="47"/>
  <c r="AF28" i="47"/>
  <c r="F406" i="63" s="1"/>
  <c r="B76" i="61"/>
  <c r="AB28" i="47"/>
  <c r="AQ28" i="47"/>
  <c r="AE28" i="47"/>
  <c r="E406" i="63" s="1"/>
  <c r="W43" i="47"/>
  <c r="Y43" i="47"/>
  <c r="E293" i="63" s="1"/>
  <c r="Z43" i="47"/>
  <c r="F293" i="63" s="1"/>
  <c r="A293" i="63"/>
  <c r="AP43" i="47"/>
  <c r="B135" i="61"/>
  <c r="Z104" i="47"/>
  <c r="F354" i="63" s="1"/>
  <c r="Y104" i="47"/>
  <c r="E354" i="63" s="1"/>
  <c r="W104" i="47"/>
  <c r="A354" i="63"/>
  <c r="AP104" i="47"/>
  <c r="B379" i="61"/>
  <c r="AU80" i="47"/>
  <c r="AT80" i="47" s="1"/>
  <c r="B281" i="61"/>
  <c r="A74" i="63"/>
  <c r="N80" i="47"/>
  <c r="F74" i="63" s="1"/>
  <c r="M80" i="47"/>
  <c r="AN80" i="47"/>
  <c r="K80" i="47"/>
  <c r="AQ123" i="47"/>
  <c r="AC123" i="47"/>
  <c r="AD123" i="47"/>
  <c r="AB123" i="47"/>
  <c r="A501" i="63"/>
  <c r="B456" i="61"/>
  <c r="AE123" i="47"/>
  <c r="E501" i="63" s="1"/>
  <c r="AF123" i="47"/>
  <c r="F501" i="63" s="1"/>
  <c r="AC97" i="47"/>
  <c r="AD97" i="47"/>
  <c r="B352" i="61"/>
  <c r="AQ97" i="47"/>
  <c r="AF97" i="47"/>
  <c r="F475" i="63" s="1"/>
  <c r="AE97" i="47"/>
  <c r="E475" i="63" s="1"/>
  <c r="AB97" i="47"/>
  <c r="A475" i="63"/>
  <c r="S42" i="47"/>
  <c r="E164" i="63" s="1"/>
  <c r="T42" i="47"/>
  <c r="F164" i="63" s="1"/>
  <c r="B130" i="61"/>
  <c r="Q42" i="47"/>
  <c r="AO42" i="47"/>
  <c r="A164" i="63"/>
  <c r="A204" i="63"/>
  <c r="B290" i="61"/>
  <c r="Q82" i="47"/>
  <c r="S82" i="47"/>
  <c r="E204" i="63" s="1"/>
  <c r="T82" i="47"/>
  <c r="F204" i="63" s="1"/>
  <c r="AO82" i="47"/>
  <c r="AE80" i="47"/>
  <c r="E458" i="63" s="1"/>
  <c r="AF80" i="47"/>
  <c r="F458" i="63" s="1"/>
  <c r="A458" i="63"/>
  <c r="AB80" i="47"/>
  <c r="AD80" i="47"/>
  <c r="AC80" i="47"/>
  <c r="AQ80" i="47"/>
  <c r="B284" i="61"/>
  <c r="AP119" i="47"/>
  <c r="Z119" i="47"/>
  <c r="F369" i="63" s="1"/>
  <c r="A369" i="63"/>
  <c r="B439" i="61"/>
  <c r="W119" i="47"/>
  <c r="Y119" i="47"/>
  <c r="E369" i="63" s="1"/>
  <c r="AQ68" i="47"/>
  <c r="AD68" i="47"/>
  <c r="AF68" i="47"/>
  <c r="F446" i="63" s="1"/>
  <c r="AE68" i="47"/>
  <c r="E446" i="63" s="1"/>
  <c r="A446" i="63"/>
  <c r="B236" i="61"/>
  <c r="AB68" i="47"/>
  <c r="AC68" i="47"/>
  <c r="A142" i="63"/>
  <c r="AO20" i="47"/>
  <c r="S20" i="47"/>
  <c r="E142" i="63" s="1"/>
  <c r="B42" i="61"/>
  <c r="Q20" i="47"/>
  <c r="T20" i="47"/>
  <c r="F142" i="63" s="1"/>
  <c r="AQ125" i="47"/>
  <c r="AE125" i="47"/>
  <c r="E503" i="63" s="1"/>
  <c r="AB125" i="47"/>
  <c r="A503" i="63"/>
  <c r="AC125" i="47"/>
  <c r="AF125" i="47"/>
  <c r="F503" i="63" s="1"/>
  <c r="AD125" i="47"/>
  <c r="B464" i="61"/>
  <c r="M113" i="47"/>
  <c r="AN113" i="47"/>
  <c r="N113" i="47"/>
  <c r="F107" i="63" s="1"/>
  <c r="A107" i="63"/>
  <c r="K113" i="47"/>
  <c r="B413" i="61"/>
  <c r="AU113" i="47"/>
  <c r="AT113" i="47" s="1"/>
  <c r="AB24" i="47"/>
  <c r="AC24" i="47"/>
  <c r="A402" i="63"/>
  <c r="AD24" i="47"/>
  <c r="B60" i="61"/>
  <c r="AE24" i="47"/>
  <c r="E402" i="63" s="1"/>
  <c r="AF24" i="47"/>
  <c r="F402" i="63" s="1"/>
  <c r="AQ24" i="47"/>
  <c r="AP132" i="47"/>
  <c r="B491" i="61"/>
  <c r="W132" i="47"/>
  <c r="Z132" i="47"/>
  <c r="F382" i="63" s="1"/>
  <c r="A382" i="63"/>
  <c r="Y132" i="47"/>
  <c r="E382" i="63" s="1"/>
  <c r="S67" i="47"/>
  <c r="E189" i="63" s="1"/>
  <c r="A189" i="63"/>
  <c r="AO67" i="47"/>
  <c r="B230" i="61"/>
  <c r="Q67" i="47"/>
  <c r="T67" i="47"/>
  <c r="F189" i="63" s="1"/>
  <c r="AP44" i="47"/>
  <c r="W44" i="47"/>
  <c r="A294" i="63"/>
  <c r="Y44" i="47"/>
  <c r="E294" i="63" s="1"/>
  <c r="B139" i="61"/>
  <c r="Z44" i="47"/>
  <c r="F294" i="63" s="1"/>
  <c r="A191" i="63"/>
  <c r="B238" i="61"/>
  <c r="T69" i="47"/>
  <c r="F191" i="63" s="1"/>
  <c r="Q69" i="47"/>
  <c r="AO69" i="47"/>
  <c r="S69" i="47"/>
  <c r="E191" i="63" s="1"/>
  <c r="Z85" i="47"/>
  <c r="F335" i="63" s="1"/>
  <c r="A335" i="63"/>
  <c r="AP85" i="47"/>
  <c r="Y85" i="47"/>
  <c r="E335" i="63" s="1"/>
  <c r="B303" i="61"/>
  <c r="W85" i="47"/>
  <c r="B386" i="61"/>
  <c r="Q106" i="47"/>
  <c r="S106" i="47"/>
  <c r="E228" i="63" s="1"/>
  <c r="T106" i="47"/>
  <c r="F228" i="63" s="1"/>
  <c r="A228" i="63"/>
  <c r="AO106" i="47"/>
  <c r="B121" i="61"/>
  <c r="K40" i="47"/>
  <c r="AN40" i="47"/>
  <c r="N40" i="47"/>
  <c r="F34" i="63" s="1"/>
  <c r="A34" i="63"/>
  <c r="M40" i="47"/>
  <c r="AU40" i="47"/>
  <c r="AT40" i="47" s="1"/>
  <c r="AU130" i="47"/>
  <c r="AT130" i="47" s="1"/>
  <c r="M130" i="47"/>
  <c r="AN130" i="47"/>
  <c r="A124" i="63"/>
  <c r="B481" i="61"/>
  <c r="N130" i="47"/>
  <c r="F124" i="63" s="1"/>
  <c r="K130" i="47"/>
  <c r="Y84" i="47"/>
  <c r="E334" i="63" s="1"/>
  <c r="Z84" i="47"/>
  <c r="F334" i="63" s="1"/>
  <c r="A334" i="63"/>
  <c r="AP84" i="47"/>
  <c r="B299" i="61"/>
  <c r="W84" i="47"/>
  <c r="A248" i="63"/>
  <c r="T126" i="47"/>
  <c r="F248" i="63" s="1"/>
  <c r="S126" i="47"/>
  <c r="E248" i="63" s="1"/>
  <c r="B466" i="61"/>
  <c r="AO126" i="47"/>
  <c r="Q126" i="47"/>
  <c r="T27" i="47"/>
  <c r="F149" i="63" s="1"/>
  <c r="S27" i="47"/>
  <c r="E149" i="63" s="1"/>
  <c r="AO27" i="47"/>
  <c r="Q27" i="47"/>
  <c r="A149" i="63"/>
  <c r="B70" i="61"/>
  <c r="AN96" i="47"/>
  <c r="K96" i="47"/>
  <c r="AU96" i="47"/>
  <c r="AT96" i="47" s="1"/>
  <c r="B345" i="61"/>
  <c r="M96" i="47"/>
  <c r="A90" i="63"/>
  <c r="N96" i="47"/>
  <c r="F90" i="63" s="1"/>
  <c r="A370" i="63"/>
  <c r="B443" i="61"/>
  <c r="AP120" i="47"/>
  <c r="W120" i="47"/>
  <c r="Z120" i="47"/>
  <c r="F370" i="63" s="1"/>
  <c r="Y120" i="47"/>
  <c r="E370" i="63" s="1"/>
  <c r="B509" i="61"/>
  <c r="K137" i="47"/>
  <c r="AN137" i="47"/>
  <c r="M137" i="47"/>
  <c r="AU137" i="47"/>
  <c r="AT137" i="47" s="1"/>
  <c r="N137" i="47"/>
  <c r="F131" i="63" s="1"/>
  <c r="A131" i="63"/>
  <c r="A510" i="63"/>
  <c r="AB132" i="47"/>
  <c r="AQ132" i="47"/>
  <c r="AF132" i="47"/>
  <c r="F510" i="63" s="1"/>
  <c r="AC132" i="47"/>
  <c r="AE132" i="47"/>
  <c r="E510" i="63" s="1"/>
  <c r="B492" i="61"/>
  <c r="AD132" i="47"/>
  <c r="K95" i="47"/>
  <c r="AN95" i="47"/>
  <c r="N95" i="47"/>
  <c r="F89" i="63" s="1"/>
  <c r="M95" i="47"/>
  <c r="A89" i="63"/>
  <c r="B341" i="61"/>
  <c r="AU95" i="47"/>
  <c r="AT95" i="47" s="1"/>
  <c r="AO56" i="47"/>
  <c r="Q56" i="47"/>
  <c r="T56" i="47"/>
  <c r="F178" i="63" s="1"/>
  <c r="B186" i="61"/>
  <c r="S56" i="47"/>
  <c r="E178" i="63" s="1"/>
  <c r="A178" i="63"/>
  <c r="T49" i="47"/>
  <c r="F171" i="63" s="1"/>
  <c r="A171" i="63"/>
  <c r="Q49" i="47"/>
  <c r="B158" i="61"/>
  <c r="AO49" i="47"/>
  <c r="S49" i="47"/>
  <c r="E171" i="63" s="1"/>
  <c r="T78" i="47"/>
  <c r="F200" i="63" s="1"/>
  <c r="A200" i="63"/>
  <c r="S78" i="47"/>
  <c r="E200" i="63" s="1"/>
  <c r="AO78" i="47"/>
  <c r="Q78" i="47"/>
  <c r="B274" i="61"/>
  <c r="A61" i="63"/>
  <c r="AN67" i="47"/>
  <c r="B229" i="61"/>
  <c r="AU67" i="47"/>
  <c r="AT67" i="47" s="1"/>
  <c r="N67" i="47"/>
  <c r="F61" i="63" s="1"/>
  <c r="M67" i="47"/>
  <c r="K67" i="47"/>
  <c r="Q87" i="47"/>
  <c r="T87" i="47"/>
  <c r="F209" i="63" s="1"/>
  <c r="AO87" i="47"/>
  <c r="A209" i="63"/>
  <c r="B310" i="61"/>
  <c r="S87" i="47"/>
  <c r="E209" i="63" s="1"/>
  <c r="AF130" i="47"/>
  <c r="F508" i="63" s="1"/>
  <c r="AD130" i="47"/>
  <c r="AB130" i="47"/>
  <c r="AC130" i="47"/>
  <c r="AE130" i="47"/>
  <c r="E508" i="63" s="1"/>
  <c r="AQ130" i="47"/>
  <c r="A508" i="63"/>
  <c r="B484" i="61"/>
  <c r="A289" i="63"/>
  <c r="Z39" i="47"/>
  <c r="F289" i="63" s="1"/>
  <c r="Y39" i="47"/>
  <c r="E289" i="63" s="1"/>
  <c r="W39" i="47"/>
  <c r="AP39" i="47"/>
  <c r="B119" i="61"/>
  <c r="AF72" i="47"/>
  <c r="F450" i="63" s="1"/>
  <c r="AB72" i="47"/>
  <c r="AD72" i="47"/>
  <c r="A450" i="63"/>
  <c r="AE72" i="47"/>
  <c r="E450" i="63" s="1"/>
  <c r="AC72" i="47"/>
  <c r="B252" i="61"/>
  <c r="AQ72" i="47"/>
  <c r="AO57" i="47"/>
  <c r="S57" i="47"/>
  <c r="E179" i="63" s="1"/>
  <c r="Q57" i="47"/>
  <c r="A179" i="63"/>
  <c r="T57" i="47"/>
  <c r="F179" i="63" s="1"/>
  <c r="B190" i="61"/>
  <c r="M89" i="47"/>
  <c r="AU89" i="47"/>
  <c r="AT89" i="47" s="1"/>
  <c r="AN89" i="47"/>
  <c r="A83" i="63"/>
  <c r="N89" i="47"/>
  <c r="F83" i="63" s="1"/>
  <c r="B317" i="61"/>
  <c r="K89" i="47"/>
  <c r="S30" i="47"/>
  <c r="E152" i="63" s="1"/>
  <c r="B82" i="61"/>
  <c r="AO30" i="47"/>
  <c r="A152" i="63"/>
  <c r="Q30" i="47"/>
  <c r="T30" i="47"/>
  <c r="F152" i="63" s="1"/>
  <c r="B489" i="61"/>
  <c r="A126" i="63"/>
  <c r="N132" i="47"/>
  <c r="F126" i="63" s="1"/>
  <c r="AU132" i="47"/>
  <c r="AT132" i="47" s="1"/>
  <c r="AN132" i="47"/>
  <c r="M132" i="47"/>
  <c r="K132" i="47"/>
  <c r="A9" i="63"/>
  <c r="B21" i="61"/>
  <c r="N15" i="47"/>
  <c r="F9" i="63" s="1"/>
  <c r="AN15" i="47"/>
  <c r="AU15" i="47"/>
  <c r="AT15" i="47" s="1"/>
  <c r="M15" i="47"/>
  <c r="K15" i="47"/>
  <c r="A187" i="63"/>
  <c r="B222" i="61"/>
  <c r="Q65" i="47"/>
  <c r="T65" i="47"/>
  <c r="F187" i="63" s="1"/>
  <c r="S65" i="47"/>
  <c r="E187" i="63" s="1"/>
  <c r="AO65" i="47"/>
  <c r="B213" i="61"/>
  <c r="K63" i="47"/>
  <c r="N63" i="47"/>
  <c r="F57" i="63" s="1"/>
  <c r="M63" i="47"/>
  <c r="AN63" i="47"/>
  <c r="A57" i="63"/>
  <c r="AU63" i="47"/>
  <c r="AT63" i="47" s="1"/>
  <c r="Y32" i="47"/>
  <c r="E282" i="63" s="1"/>
  <c r="W32" i="47"/>
  <c r="Z32" i="47"/>
  <c r="F282" i="63" s="1"/>
  <c r="A282" i="63"/>
  <c r="B91" i="61"/>
  <c r="AP32" i="47"/>
  <c r="K131" i="47"/>
  <c r="A125" i="63"/>
  <c r="M131" i="47"/>
  <c r="N131" i="47"/>
  <c r="F125" i="63" s="1"/>
  <c r="B485" i="61"/>
  <c r="AN131" i="47"/>
  <c r="AU131" i="47"/>
  <c r="AT131" i="47" s="1"/>
  <c r="B65" i="61"/>
  <c r="AU26" i="47"/>
  <c r="AT26" i="47" s="1"/>
  <c r="A20" i="63"/>
  <c r="AN26" i="47"/>
  <c r="K26" i="47"/>
  <c r="N26" i="47"/>
  <c r="F20" i="63" s="1"/>
  <c r="M26" i="47"/>
  <c r="K71" i="47"/>
  <c r="AN71" i="47"/>
  <c r="A65" i="63"/>
  <c r="AU71" i="47"/>
  <c r="AT71" i="47" s="1"/>
  <c r="M71" i="47"/>
  <c r="N71" i="47"/>
  <c r="F65" i="63" s="1"/>
  <c r="B245" i="61"/>
  <c r="A343" i="63"/>
  <c r="Y93" i="47"/>
  <c r="E343" i="63" s="1"/>
  <c r="Z93" i="47"/>
  <c r="F343" i="63" s="1"/>
  <c r="AP93" i="47"/>
  <c r="B335" i="61"/>
  <c r="W93" i="47"/>
  <c r="AN70" i="47"/>
  <c r="A64" i="63"/>
  <c r="M70" i="47"/>
  <c r="AU70" i="47"/>
  <c r="AT70" i="47" s="1"/>
  <c r="K70" i="47"/>
  <c r="N70" i="47"/>
  <c r="F64" i="63" s="1"/>
  <c r="B241" i="61"/>
  <c r="N49" i="47"/>
  <c r="F43" i="63" s="1"/>
  <c r="B157" i="61"/>
  <c r="M49" i="47"/>
  <c r="AU49" i="47"/>
  <c r="AT49" i="47" s="1"/>
  <c r="AN49" i="47"/>
  <c r="K49" i="47"/>
  <c r="A43" i="63"/>
  <c r="Z69" i="47"/>
  <c r="F319" i="63" s="1"/>
  <c r="Y69" i="47"/>
  <c r="E319" i="63" s="1"/>
  <c r="A319" i="63"/>
  <c r="B239" i="61"/>
  <c r="AP69" i="47"/>
  <c r="W69" i="47"/>
  <c r="AE38" i="47"/>
  <c r="E416" i="63" s="1"/>
  <c r="AB38" i="47"/>
  <c r="AQ38" i="47"/>
  <c r="AF38" i="47"/>
  <c r="F416" i="63" s="1"/>
  <c r="A416" i="63"/>
  <c r="AD38" i="47"/>
  <c r="B116" i="61"/>
  <c r="AC38" i="47"/>
  <c r="K114" i="47"/>
  <c r="AN114" i="47"/>
  <c r="N114" i="47"/>
  <c r="F108" i="63" s="1"/>
  <c r="AU114" i="47"/>
  <c r="AT114" i="47" s="1"/>
  <c r="A108" i="63"/>
  <c r="M114" i="47"/>
  <c r="B417" i="61"/>
  <c r="AU102" i="47"/>
  <c r="AT102" i="47" s="1"/>
  <c r="M102" i="47"/>
  <c r="B369" i="61"/>
  <c r="A96" i="63"/>
  <c r="K102" i="47"/>
  <c r="AN102" i="47"/>
  <c r="N102" i="47"/>
  <c r="F96" i="63" s="1"/>
  <c r="B9" i="61"/>
  <c r="AU12" i="47"/>
  <c r="AT12" i="47" s="1"/>
  <c r="N12" i="47"/>
  <c r="F6" i="63" s="1"/>
  <c r="K12" i="47"/>
  <c r="A6" i="63"/>
  <c r="AN12" i="47"/>
  <c r="M12" i="47"/>
  <c r="Y124" i="47"/>
  <c r="E374" i="63" s="1"/>
  <c r="A374" i="63"/>
  <c r="B459" i="61"/>
  <c r="W124" i="47"/>
  <c r="AP124" i="47"/>
  <c r="Z124" i="47"/>
  <c r="F374" i="63" s="1"/>
  <c r="B114" i="61"/>
  <c r="S38" i="47"/>
  <c r="E160" i="63" s="1"/>
  <c r="A160" i="63"/>
  <c r="T38" i="47"/>
  <c r="F160" i="63" s="1"/>
  <c r="Q38" i="47"/>
  <c r="AO38" i="47"/>
  <c r="B39" i="61"/>
  <c r="Y19" i="47"/>
  <c r="E269" i="63" s="1"/>
  <c r="A269" i="63"/>
  <c r="W19" i="47"/>
  <c r="Z19" i="47"/>
  <c r="F269" i="63" s="1"/>
  <c r="AP19" i="47"/>
  <c r="AQ134" i="47"/>
  <c r="AC134" i="47"/>
  <c r="AD134" i="47"/>
  <c r="AE134" i="47"/>
  <c r="E512" i="63" s="1"/>
  <c r="B500" i="61"/>
  <c r="A512" i="63"/>
  <c r="AF134" i="47"/>
  <c r="F512" i="63" s="1"/>
  <c r="AB134" i="47"/>
  <c r="A428" i="63"/>
  <c r="AD50" i="47"/>
  <c r="AF50" i="47"/>
  <c r="F428" i="63" s="1"/>
  <c r="AB50" i="47"/>
  <c r="AE50" i="47"/>
  <c r="E428" i="63" s="1"/>
  <c r="AC50" i="47"/>
  <c r="AQ50" i="47"/>
  <c r="B164" i="61"/>
  <c r="M42" i="47"/>
  <c r="AU42" i="47"/>
  <c r="AT42" i="47" s="1"/>
  <c r="K42" i="47"/>
  <c r="A36" i="63"/>
  <c r="AN42" i="47"/>
  <c r="N42" i="47"/>
  <c r="F36" i="63" s="1"/>
  <c r="B129" i="61"/>
  <c r="AU122" i="47"/>
  <c r="AT122" i="47" s="1"/>
  <c r="AN122" i="47"/>
  <c r="K122" i="47"/>
  <c r="M122" i="47"/>
  <c r="N122" i="47"/>
  <c r="F116" i="63" s="1"/>
  <c r="B449" i="61"/>
  <c r="A116" i="63"/>
  <c r="B275" i="61"/>
  <c r="Y78" i="47"/>
  <c r="E328" i="63" s="1"/>
  <c r="A328" i="63"/>
  <c r="Z78" i="47"/>
  <c r="F328" i="63" s="1"/>
  <c r="AP78" i="47"/>
  <c r="W78" i="47"/>
  <c r="S97" i="47"/>
  <c r="E219" i="63" s="1"/>
  <c r="A219" i="63"/>
  <c r="Q97" i="47"/>
  <c r="B350" i="61"/>
  <c r="T97" i="47"/>
  <c r="F219" i="63" s="1"/>
  <c r="AO97" i="47"/>
  <c r="K53" i="47"/>
  <c r="M53" i="47"/>
  <c r="AU53" i="47"/>
  <c r="AT53" i="47" s="1"/>
  <c r="A47" i="63"/>
  <c r="AN53" i="47"/>
  <c r="N53" i="47"/>
  <c r="F47" i="63" s="1"/>
  <c r="B173" i="61"/>
  <c r="AU20" i="47"/>
  <c r="AT20" i="47" s="1"/>
  <c r="M20" i="47"/>
  <c r="AN20" i="47"/>
  <c r="A14" i="63"/>
  <c r="K20" i="47"/>
  <c r="N20" i="47"/>
  <c r="F14" i="63" s="1"/>
  <c r="B41" i="61"/>
  <c r="T103" i="47"/>
  <c r="F225" i="63" s="1"/>
  <c r="AO103" i="47"/>
  <c r="A225" i="63"/>
  <c r="Q103" i="47"/>
  <c r="S103" i="47"/>
  <c r="E225" i="63" s="1"/>
  <c r="B374" i="61"/>
  <c r="AE137" i="47"/>
  <c r="E515" i="63" s="1"/>
  <c r="AQ137" i="47"/>
  <c r="AF137" i="47"/>
  <c r="F515" i="63" s="1"/>
  <c r="A515" i="63"/>
  <c r="B512" i="61"/>
  <c r="AD137" i="47"/>
  <c r="AC137" i="47"/>
  <c r="AB137" i="47"/>
  <c r="B488" i="61"/>
  <c r="AB131" i="47"/>
  <c r="AD131" i="47"/>
  <c r="AC131" i="47"/>
  <c r="AQ131" i="47"/>
  <c r="A509" i="63"/>
  <c r="AE131" i="47"/>
  <c r="E509" i="63" s="1"/>
  <c r="AF131" i="47"/>
  <c r="F509" i="63" s="1"/>
  <c r="W54" i="47"/>
  <c r="A304" i="63"/>
  <c r="B179" i="61"/>
  <c r="AP54" i="47"/>
  <c r="Z54" i="47"/>
  <c r="F304" i="63" s="1"/>
  <c r="Y54" i="47"/>
  <c r="E304" i="63" s="1"/>
  <c r="T134" i="47"/>
  <c r="F256" i="63" s="1"/>
  <c r="AO134" i="47"/>
  <c r="Q134" i="47"/>
  <c r="A256" i="63"/>
  <c r="S134" i="47"/>
  <c r="E256" i="63" s="1"/>
  <c r="B498" i="61"/>
  <c r="A371" i="63"/>
  <c r="W121" i="47"/>
  <c r="B447" i="61"/>
  <c r="Y121" i="47"/>
  <c r="E371" i="63" s="1"/>
  <c r="AP121" i="47"/>
  <c r="Z121" i="47"/>
  <c r="F371" i="63" s="1"/>
  <c r="B285" i="61"/>
  <c r="A75" i="63"/>
  <c r="N81" i="47"/>
  <c r="F75" i="63" s="1"/>
  <c r="K81" i="47"/>
  <c r="AU81" i="47"/>
  <c r="AT81" i="47" s="1"/>
  <c r="M81" i="47"/>
  <c r="AN81" i="47"/>
  <c r="T24" i="47"/>
  <c r="F146" i="63" s="1"/>
  <c r="A146" i="63"/>
  <c r="B58" i="61"/>
  <c r="S24" i="47"/>
  <c r="E146" i="63" s="1"/>
  <c r="AO24" i="47"/>
  <c r="Q24" i="47"/>
  <c r="AQ55" i="47"/>
  <c r="A433" i="63"/>
  <c r="B184" i="61"/>
  <c r="AC55" i="47"/>
  <c r="AB55" i="47"/>
  <c r="AE55" i="47"/>
  <c r="E433" i="63" s="1"/>
  <c r="AF55" i="47"/>
  <c r="F433" i="63" s="1"/>
  <c r="AD55" i="47"/>
  <c r="AU36" i="47"/>
  <c r="AT36" i="47" s="1"/>
  <c r="AN36" i="47"/>
  <c r="K36" i="47"/>
  <c r="M36" i="47"/>
  <c r="A30" i="63"/>
  <c r="B105" i="61"/>
  <c r="N36" i="47"/>
  <c r="F30" i="63" s="1"/>
  <c r="AU66" i="47"/>
  <c r="AT66" i="47" s="1"/>
  <c r="B225" i="61"/>
  <c r="A60" i="63"/>
  <c r="AN66" i="47"/>
  <c r="M66" i="47"/>
  <c r="K66" i="47"/>
  <c r="N66" i="47"/>
  <c r="F60" i="63" s="1"/>
  <c r="AN41" i="47"/>
  <c r="B125" i="61"/>
  <c r="K41" i="47"/>
  <c r="AU41" i="47"/>
  <c r="AT41" i="47" s="1"/>
  <c r="A35" i="63"/>
  <c r="M41" i="47"/>
  <c r="N41" i="47"/>
  <c r="F35" i="63" s="1"/>
  <c r="B365" i="61"/>
  <c r="K101" i="47"/>
  <c r="AU101" i="47"/>
  <c r="AT101" i="47" s="1"/>
  <c r="N101" i="47"/>
  <c r="F95" i="63" s="1"/>
  <c r="AN101" i="47"/>
  <c r="A95" i="63"/>
  <c r="M101" i="47"/>
  <c r="Y123" i="47"/>
  <c r="E373" i="63" s="1"/>
  <c r="AP123" i="47"/>
  <c r="Z123" i="47"/>
  <c r="F373" i="63" s="1"/>
  <c r="A373" i="63"/>
  <c r="B455" i="61"/>
  <c r="W123" i="47"/>
  <c r="AF81" i="47"/>
  <c r="F459" i="63" s="1"/>
  <c r="AB81" i="47"/>
  <c r="AE81" i="47"/>
  <c r="E459" i="63" s="1"/>
  <c r="AC81" i="47"/>
  <c r="A459" i="63"/>
  <c r="B288" i="61"/>
  <c r="AQ81" i="47"/>
  <c r="AD81" i="47"/>
  <c r="N121" i="47"/>
  <c r="F115" i="63" s="1"/>
  <c r="B445" i="61"/>
  <c r="AU121" i="47"/>
  <c r="AT121" i="47" s="1"/>
  <c r="A115" i="63"/>
  <c r="K121" i="47"/>
  <c r="M121" i="47"/>
  <c r="AN121" i="47"/>
  <c r="B99" i="61"/>
  <c r="Z34" i="47"/>
  <c r="F284" i="63" s="1"/>
  <c r="AP34" i="47"/>
  <c r="A284" i="63"/>
  <c r="W34" i="47"/>
  <c r="Y34" i="47"/>
  <c r="E284" i="63" s="1"/>
  <c r="T89" i="47"/>
  <c r="F211" i="63" s="1"/>
  <c r="Q89" i="47"/>
  <c r="S89" i="47"/>
  <c r="E211" i="63" s="1"/>
  <c r="B318" i="61"/>
  <c r="AO89" i="47"/>
  <c r="A211" i="63"/>
  <c r="A511" i="63"/>
  <c r="AE133" i="47"/>
  <c r="E511" i="63" s="1"/>
  <c r="AC133" i="47"/>
  <c r="B496" i="61"/>
  <c r="AB133" i="47"/>
  <c r="AQ133" i="47"/>
  <c r="AD133" i="47"/>
  <c r="AF133" i="47"/>
  <c r="F511" i="63" s="1"/>
  <c r="A377" i="63"/>
  <c r="Y127" i="47"/>
  <c r="E377" i="63" s="1"/>
  <c r="B471" i="61"/>
  <c r="W127" i="47"/>
  <c r="Z127" i="47"/>
  <c r="F377" i="63" s="1"/>
  <c r="AP127" i="47"/>
  <c r="A498" i="63"/>
  <c r="AF120" i="47"/>
  <c r="F498" i="63" s="1"/>
  <c r="B444" i="61"/>
  <c r="AE120" i="47"/>
  <c r="E498" i="63" s="1"/>
  <c r="AC120" i="47"/>
  <c r="AB120" i="47"/>
  <c r="AD120" i="47"/>
  <c r="AQ120" i="47"/>
  <c r="K76" i="47"/>
  <c r="M76" i="47"/>
  <c r="AU76" i="47"/>
  <c r="AT76" i="47" s="1"/>
  <c r="N76" i="47"/>
  <c r="F70" i="63" s="1"/>
  <c r="AN76" i="47"/>
  <c r="B265" i="61"/>
  <c r="A70" i="63"/>
  <c r="B306" i="61"/>
  <c r="A208" i="63"/>
  <c r="AO86" i="47"/>
  <c r="Q86" i="47"/>
  <c r="S86" i="47"/>
  <c r="E208" i="63" s="1"/>
  <c r="T86" i="47"/>
  <c r="F208" i="63" s="1"/>
  <c r="Q37" i="47"/>
  <c r="T37" i="47"/>
  <c r="F159" i="63" s="1"/>
  <c r="S37" i="47"/>
  <c r="E159" i="63" s="1"/>
  <c r="B110" i="61"/>
  <c r="A159" i="63"/>
  <c r="AO37" i="47"/>
  <c r="B161" i="61"/>
  <c r="N50" i="47"/>
  <c r="F44" i="63" s="1"/>
  <c r="K50" i="47"/>
  <c r="A44" i="63"/>
  <c r="AU50" i="47"/>
  <c r="AT50" i="47" s="1"/>
  <c r="AN50" i="47"/>
  <c r="M50" i="47"/>
  <c r="M75" i="47"/>
  <c r="K75" i="47"/>
  <c r="B261" i="61"/>
  <c r="N75" i="47"/>
  <c r="F69" i="63" s="1"/>
  <c r="AN75" i="47"/>
  <c r="A69" i="63"/>
  <c r="AU75" i="47"/>
  <c r="AT75" i="47" s="1"/>
  <c r="A19" i="63"/>
  <c r="N25" i="47"/>
  <c r="F19" i="63" s="1"/>
  <c r="K25" i="47"/>
  <c r="M25" i="47"/>
  <c r="B61" i="61"/>
  <c r="AU25" i="47"/>
  <c r="AT25" i="47" s="1"/>
  <c r="AN25" i="47"/>
  <c r="N72" i="47"/>
  <c r="F66" i="63" s="1"/>
  <c r="K72" i="47"/>
  <c r="AU72" i="47"/>
  <c r="AT72" i="47" s="1"/>
  <c r="AN72" i="47"/>
  <c r="M72" i="47"/>
  <c r="B249" i="61"/>
  <c r="A66" i="63"/>
  <c r="A175" i="63"/>
  <c r="S53" i="47"/>
  <c r="E175" i="63" s="1"/>
  <c r="B174" i="61"/>
  <c r="AO53" i="47"/>
  <c r="T53" i="47"/>
  <c r="F175" i="63" s="1"/>
  <c r="Q53" i="47"/>
  <c r="S111" i="47"/>
  <c r="E233" i="63" s="1"/>
  <c r="B406" i="61"/>
  <c r="A233" i="63"/>
  <c r="T111" i="47"/>
  <c r="F233" i="63" s="1"/>
  <c r="AO111" i="47"/>
  <c r="Q111" i="47"/>
  <c r="M103" i="47"/>
  <c r="N103" i="47"/>
  <c r="F97" i="63" s="1"/>
  <c r="A97" i="63"/>
  <c r="AU103" i="47"/>
  <c r="AT103" i="47" s="1"/>
  <c r="B373" i="61"/>
  <c r="AN103" i="47"/>
  <c r="K103" i="47"/>
  <c r="AP129" i="47"/>
  <c r="W129" i="47"/>
  <c r="Y129" i="47"/>
  <c r="E379" i="63" s="1"/>
  <c r="A379" i="63"/>
  <c r="Z129" i="47"/>
  <c r="F379" i="63" s="1"/>
  <c r="B479" i="61"/>
  <c r="AF15" i="47"/>
  <c r="F393" i="63" s="1"/>
  <c r="AC15" i="47"/>
  <c r="AQ15" i="47"/>
  <c r="AD15" i="47"/>
  <c r="B24" i="61"/>
  <c r="A393" i="63"/>
  <c r="AB15" i="47"/>
  <c r="AE15" i="47"/>
  <c r="E393" i="63" s="1"/>
  <c r="AD78" i="47"/>
  <c r="AB78" i="47"/>
  <c r="AC78" i="47"/>
  <c r="AF78" i="47"/>
  <c r="F456" i="63" s="1"/>
  <c r="B276" i="61"/>
  <c r="AE78" i="47"/>
  <c r="E456" i="63" s="1"/>
  <c r="AQ78" i="47"/>
  <c r="A456" i="63"/>
  <c r="Q117" i="47"/>
  <c r="T117" i="47"/>
  <c r="F239" i="63" s="1"/>
  <c r="AO117" i="47"/>
  <c r="B430" i="61"/>
  <c r="A239" i="63"/>
  <c r="S117" i="47"/>
  <c r="E239" i="63" s="1"/>
  <c r="M54" i="47"/>
  <c r="K54" i="47"/>
  <c r="N54" i="47"/>
  <c r="F48" i="63" s="1"/>
  <c r="AU54" i="47"/>
  <c r="AT54" i="47" s="1"/>
  <c r="A48" i="63"/>
  <c r="B177" i="61"/>
  <c r="AN54" i="47"/>
  <c r="A465" i="63"/>
  <c r="AE87" i="47"/>
  <c r="E465" i="63" s="1"/>
  <c r="AF87" i="47"/>
  <c r="F465" i="63" s="1"/>
  <c r="AB87" i="47"/>
  <c r="AD87" i="47"/>
  <c r="AQ87" i="47"/>
  <c r="AC87" i="47"/>
  <c r="B312" i="61"/>
  <c r="A425" i="63"/>
  <c r="AB47" i="47"/>
  <c r="B152" i="61"/>
  <c r="AD47" i="47"/>
  <c r="AC47" i="47"/>
  <c r="AE47" i="47"/>
  <c r="E425" i="63" s="1"/>
  <c r="AF47" i="47"/>
  <c r="F425" i="63" s="1"/>
  <c r="AQ47" i="47"/>
  <c r="A262" i="63"/>
  <c r="Z12" i="47"/>
  <c r="F262" i="63" s="1"/>
  <c r="Y12" i="47"/>
  <c r="E262" i="63" s="1"/>
  <c r="AP12" i="47"/>
  <c r="W12" i="47"/>
  <c r="B11" i="61"/>
  <c r="W61" i="47"/>
  <c r="B207" i="61"/>
  <c r="Y61" i="47"/>
  <c r="E311" i="63" s="1"/>
  <c r="AP61" i="47"/>
  <c r="A311" i="63"/>
  <c r="Z61" i="47"/>
  <c r="F311" i="63" s="1"/>
  <c r="AB122" i="47"/>
  <c r="A500" i="63"/>
  <c r="AC122" i="47"/>
  <c r="AQ122" i="47"/>
  <c r="AE122" i="47"/>
  <c r="E500" i="63" s="1"/>
  <c r="AF122" i="47"/>
  <c r="F500" i="63" s="1"/>
  <c r="AD122" i="47"/>
  <c r="B452" i="61"/>
  <c r="AD99" i="47"/>
  <c r="AB99" i="47"/>
  <c r="AE99" i="47"/>
  <c r="E477" i="63" s="1"/>
  <c r="B360" i="61"/>
  <c r="AF99" i="47"/>
  <c r="F477" i="63" s="1"/>
  <c r="AQ99" i="47"/>
  <c r="A477" i="63"/>
  <c r="AC99" i="47"/>
  <c r="A362" i="63"/>
  <c r="AP112" i="47"/>
  <c r="B411" i="61"/>
  <c r="Y112" i="47"/>
  <c r="E362" i="63" s="1"/>
  <c r="W112" i="47"/>
  <c r="Z112" i="47"/>
  <c r="F362" i="63" s="1"/>
  <c r="AO98" i="47"/>
  <c r="Q98" i="47"/>
  <c r="S98" i="47"/>
  <c r="E220" i="63" s="1"/>
  <c r="B354" i="61"/>
  <c r="A220" i="63"/>
  <c r="T98" i="47"/>
  <c r="F220" i="63" s="1"/>
  <c r="AO52" i="47"/>
  <c r="T52" i="47"/>
  <c r="F174" i="63" s="1"/>
  <c r="A174" i="63"/>
  <c r="Q52" i="47"/>
  <c r="S52" i="47"/>
  <c r="E174" i="63" s="1"/>
  <c r="B170" i="61"/>
  <c r="W30" i="47"/>
  <c r="Z30" i="47"/>
  <c r="F280" i="63" s="1"/>
  <c r="B83" i="61"/>
  <c r="AP30" i="47"/>
  <c r="A280" i="63"/>
  <c r="Y30" i="47"/>
  <c r="E280" i="63" s="1"/>
  <c r="T74" i="47"/>
  <c r="F196" i="63" s="1"/>
  <c r="B258" i="61"/>
  <c r="A196" i="63"/>
  <c r="Q74" i="47"/>
  <c r="S74" i="47"/>
  <c r="E196" i="63" s="1"/>
  <c r="AO74" i="47"/>
  <c r="W74" i="47"/>
  <c r="Y74" i="47"/>
  <c r="E324" i="63" s="1"/>
  <c r="Z74" i="47"/>
  <c r="F324" i="63" s="1"/>
  <c r="B259" i="61"/>
  <c r="A324" i="63"/>
  <c r="AP74" i="47"/>
  <c r="N86" i="47"/>
  <c r="F80" i="63" s="1"/>
  <c r="B305" i="61"/>
  <c r="AN86" i="47"/>
  <c r="A80" i="63"/>
  <c r="M86" i="47"/>
  <c r="AU86" i="47"/>
  <c r="AT86" i="47" s="1"/>
  <c r="K86" i="47"/>
  <c r="B330" i="61"/>
  <c r="Q92" i="47"/>
  <c r="A214" i="63"/>
  <c r="AO92" i="47"/>
  <c r="S92" i="47"/>
  <c r="E214" i="63" s="1"/>
  <c r="T92" i="47"/>
  <c r="F214" i="63" s="1"/>
  <c r="AU14" i="47"/>
  <c r="AT14" i="47" s="1"/>
  <c r="AN14" i="47"/>
  <c r="B17" i="61"/>
  <c r="M14" i="47"/>
  <c r="K14" i="47"/>
  <c r="N14" i="47"/>
  <c r="F8" i="63" s="1"/>
  <c r="A8" i="63"/>
  <c r="Q127" i="47"/>
  <c r="A249" i="63"/>
  <c r="S127" i="47"/>
  <c r="E249" i="63" s="1"/>
  <c r="AO127" i="47"/>
  <c r="T127" i="47"/>
  <c r="F249" i="63" s="1"/>
  <c r="B470" i="61"/>
  <c r="A426" i="63"/>
  <c r="AB48" i="47"/>
  <c r="AF48" i="47"/>
  <c r="F426" i="63" s="1"/>
  <c r="B156" i="61"/>
  <c r="AD48" i="47"/>
  <c r="AE48" i="47"/>
  <c r="E426" i="63" s="1"/>
  <c r="AC48" i="47"/>
  <c r="AQ48" i="47"/>
  <c r="AQ117" i="47"/>
  <c r="AD117" i="47"/>
  <c r="AF117" i="47"/>
  <c r="F495" i="63" s="1"/>
  <c r="AC117" i="47"/>
  <c r="B432" i="61"/>
  <c r="AE117" i="47"/>
  <c r="E495" i="63" s="1"/>
  <c r="AB117" i="47"/>
  <c r="A495" i="63"/>
  <c r="Z20" i="47"/>
  <c r="F270" i="63" s="1"/>
  <c r="AP20" i="47"/>
  <c r="B43" i="61"/>
  <c r="Y20" i="47"/>
  <c r="E270" i="63" s="1"/>
  <c r="A270" i="63"/>
  <c r="W20" i="47"/>
  <c r="B368" i="61"/>
  <c r="AF101" i="47"/>
  <c r="F479" i="63" s="1"/>
  <c r="AB101" i="47"/>
  <c r="AD101" i="47"/>
  <c r="AC101" i="47"/>
  <c r="AE101" i="47"/>
  <c r="E479" i="63" s="1"/>
  <c r="AQ101" i="47"/>
  <c r="A479" i="63"/>
  <c r="A305" i="63"/>
  <c r="Z55" i="47"/>
  <c r="F305" i="63" s="1"/>
  <c r="Y55" i="47"/>
  <c r="E305" i="63" s="1"/>
  <c r="AP55" i="47"/>
  <c r="B183" i="61"/>
  <c r="W55" i="47"/>
  <c r="AU78" i="47"/>
  <c r="AT78" i="47" s="1"/>
  <c r="B273" i="61"/>
  <c r="M78" i="47"/>
  <c r="A72" i="63"/>
  <c r="K78" i="47"/>
  <c r="AN78" i="47"/>
  <c r="N78" i="47"/>
  <c r="F72" i="63" s="1"/>
  <c r="A123" i="63"/>
  <c r="AU129" i="47"/>
  <c r="AT129" i="47" s="1"/>
  <c r="AN129" i="47"/>
  <c r="N129" i="47"/>
  <c r="F123" i="63" s="1"/>
  <c r="B477" i="61"/>
  <c r="K129" i="47"/>
  <c r="M129" i="47"/>
  <c r="N45" i="47"/>
  <c r="F39" i="63" s="1"/>
  <c r="AU45" i="47"/>
  <c r="AT45" i="47" s="1"/>
  <c r="K45" i="47"/>
  <c r="B141" i="61"/>
  <c r="AN45" i="47"/>
  <c r="M45" i="47"/>
  <c r="A39" i="63"/>
  <c r="A400" i="63"/>
  <c r="AB22" i="47"/>
  <c r="AF22" i="47"/>
  <c r="F400" i="63" s="1"/>
  <c r="B52" i="61"/>
  <c r="AD22" i="47"/>
  <c r="AC22" i="47"/>
  <c r="AE22" i="47"/>
  <c r="E400" i="63" s="1"/>
  <c r="AQ22" i="47"/>
  <c r="A274" i="63"/>
  <c r="Y24" i="47"/>
  <c r="E274" i="63" s="1"/>
  <c r="B59" i="61"/>
  <c r="Z24" i="47"/>
  <c r="F274" i="63" s="1"/>
  <c r="W24" i="47"/>
  <c r="AP24" i="47"/>
  <c r="N35" i="47"/>
  <c r="F29" i="63" s="1"/>
  <c r="AN35" i="47"/>
  <c r="M35" i="47"/>
  <c r="AU35" i="47"/>
  <c r="AT35" i="47" s="1"/>
  <c r="B101" i="61"/>
  <c r="A29" i="63"/>
  <c r="K35" i="47"/>
  <c r="B240" i="61"/>
  <c r="AB69" i="47"/>
  <c r="AC69" i="47"/>
  <c r="AE69" i="47"/>
  <c r="E447" i="63" s="1"/>
  <c r="AF69" i="47"/>
  <c r="F447" i="63" s="1"/>
  <c r="AQ69" i="47"/>
  <c r="A447" i="63"/>
  <c r="AD69" i="47"/>
  <c r="AE29" i="47"/>
  <c r="E407" i="63" s="1"/>
  <c r="AB29" i="47"/>
  <c r="B80" i="61"/>
  <c r="A407" i="63"/>
  <c r="AQ29" i="47"/>
  <c r="AC29" i="47"/>
  <c r="AD29" i="47"/>
  <c r="AF29" i="47"/>
  <c r="F407" i="63" s="1"/>
  <c r="N107" i="47"/>
  <c r="F101" i="63" s="1"/>
  <c r="A101" i="63"/>
  <c r="B389" i="61"/>
  <c r="AN107" i="47"/>
  <c r="M107" i="47"/>
  <c r="K107" i="47"/>
  <c r="AU107" i="47"/>
  <c r="AT107" i="47" s="1"/>
  <c r="M56" i="47"/>
  <c r="B185" i="61"/>
  <c r="A50" i="63"/>
  <c r="K56" i="47"/>
  <c r="AN56" i="47"/>
  <c r="AU56" i="47"/>
  <c r="AT56" i="47" s="1"/>
  <c r="N56" i="47"/>
  <c r="F50" i="63" s="1"/>
  <c r="M111" i="47"/>
  <c r="K111" i="47"/>
  <c r="A105" i="63"/>
  <c r="AN111" i="47"/>
  <c r="B405" i="61"/>
  <c r="AU111" i="47"/>
  <c r="AT111" i="47" s="1"/>
  <c r="N111" i="47"/>
  <c r="F105" i="63" s="1"/>
  <c r="W73" i="47"/>
  <c r="AP73" i="47"/>
  <c r="Y73" i="47"/>
  <c r="E323" i="63" s="1"/>
  <c r="A323" i="63"/>
  <c r="B255" i="61"/>
  <c r="Z73" i="47"/>
  <c r="F323" i="63" s="1"/>
  <c r="Z67" i="47"/>
  <c r="F317" i="63" s="1"/>
  <c r="AP67" i="47"/>
  <c r="B231" i="61"/>
  <c r="W67" i="47"/>
  <c r="A317" i="63"/>
  <c r="Y67" i="47"/>
  <c r="E317" i="63" s="1"/>
  <c r="A266" i="63"/>
  <c r="W16" i="47"/>
  <c r="Z16" i="47"/>
  <c r="F266" i="63" s="1"/>
  <c r="AP16" i="47"/>
  <c r="Y16" i="47"/>
  <c r="E266" i="63" s="1"/>
  <c r="B27" i="61"/>
  <c r="Z72" i="47"/>
  <c r="F322" i="63" s="1"/>
  <c r="A322" i="63"/>
  <c r="AP72" i="47"/>
  <c r="B251" i="61"/>
  <c r="Y72" i="47"/>
  <c r="E322" i="63" s="1"/>
  <c r="W72" i="47"/>
  <c r="T70" i="47"/>
  <c r="F192" i="63" s="1"/>
  <c r="Q70" i="47"/>
  <c r="A192" i="63"/>
  <c r="B242" i="61"/>
  <c r="AO70" i="47"/>
  <c r="S70" i="47"/>
  <c r="E192" i="63" s="1"/>
  <c r="AN19" i="47"/>
  <c r="M19" i="47"/>
  <c r="K19" i="47"/>
  <c r="B37" i="61"/>
  <c r="A13" i="63"/>
  <c r="N19" i="47"/>
  <c r="F13" i="63" s="1"/>
  <c r="AU19" i="47"/>
  <c r="AT19" i="47" s="1"/>
  <c r="B143" i="61"/>
  <c r="AP45" i="47"/>
  <c r="Y45" i="47"/>
  <c r="E295" i="63" s="1"/>
  <c r="W45" i="47"/>
  <c r="A295" i="63"/>
  <c r="Z45" i="47"/>
  <c r="F295" i="63" s="1"/>
  <c r="S59" i="47"/>
  <c r="E181" i="63" s="1"/>
  <c r="B198" i="61"/>
  <c r="AO59" i="47"/>
  <c r="T59" i="47"/>
  <c r="F181" i="63" s="1"/>
  <c r="Q59" i="47"/>
  <c r="A181" i="63"/>
  <c r="Y134" i="47"/>
  <c r="E384" i="63" s="1"/>
  <c r="W134" i="47"/>
  <c r="A384" i="63"/>
  <c r="Z134" i="47"/>
  <c r="F384" i="63" s="1"/>
  <c r="B499" i="61"/>
  <c r="AP134" i="47"/>
  <c r="AF17" i="47"/>
  <c r="F395" i="63" s="1"/>
  <c r="AD17" i="47"/>
  <c r="B32" i="61"/>
  <c r="AQ17" i="47"/>
  <c r="AC17" i="47"/>
  <c r="AB17" i="47"/>
  <c r="A395" i="63"/>
  <c r="AE17" i="47"/>
  <c r="E395" i="63" s="1"/>
  <c r="A139" i="63"/>
  <c r="B30" i="61"/>
  <c r="S17" i="47"/>
  <c r="E139" i="63" s="1"/>
  <c r="Q17" i="47"/>
  <c r="T17" i="47"/>
  <c r="F139" i="63" s="1"/>
  <c r="AO17" i="47"/>
  <c r="N61" i="47"/>
  <c r="F55" i="63" s="1"/>
  <c r="B205" i="61"/>
  <c r="AN61" i="47"/>
  <c r="A55" i="63"/>
  <c r="K61" i="47"/>
  <c r="AU61" i="47"/>
  <c r="AT61" i="47" s="1"/>
  <c r="M61" i="47"/>
  <c r="W92" i="47"/>
  <c r="A342" i="63"/>
  <c r="Y92" i="47"/>
  <c r="E342" i="63" s="1"/>
  <c r="B331" i="61"/>
  <c r="AP92" i="47"/>
  <c r="Z92" i="47"/>
  <c r="F342" i="63" s="1"/>
  <c r="A329" i="63"/>
  <c r="Y79" i="47"/>
  <c r="E329" i="63" s="1"/>
  <c r="Z79" i="47"/>
  <c r="F329" i="63" s="1"/>
  <c r="AP79" i="47"/>
  <c r="W79" i="47"/>
  <c r="B279" i="61"/>
  <c r="S116" i="47"/>
  <c r="E238" i="63" s="1"/>
  <c r="Q116" i="47"/>
  <c r="T116" i="47"/>
  <c r="F238" i="63" s="1"/>
  <c r="A238" i="63"/>
  <c r="AO116" i="47"/>
  <c r="B426" i="61"/>
  <c r="Z75" i="47"/>
  <c r="F325" i="63" s="1"/>
  <c r="B263" i="61"/>
  <c r="W75" i="47"/>
  <c r="A325" i="63"/>
  <c r="AP75" i="47"/>
  <c r="Y75" i="47"/>
  <c r="E325" i="63" s="1"/>
  <c r="Y25" i="47"/>
  <c r="E275" i="63" s="1"/>
  <c r="W25" i="47"/>
  <c r="AP25" i="47"/>
  <c r="Z25" i="47"/>
  <c r="F275" i="63" s="1"/>
  <c r="B63" i="61"/>
  <c r="A275" i="63"/>
  <c r="W102" i="47"/>
  <c r="A352" i="63"/>
  <c r="Y102" i="47"/>
  <c r="E352" i="63" s="1"/>
  <c r="Z102" i="47"/>
  <c r="F352" i="63" s="1"/>
  <c r="B371" i="61"/>
  <c r="AP102" i="47"/>
  <c r="AO45" i="47"/>
  <c r="Q45" i="47"/>
  <c r="S45" i="47"/>
  <c r="E167" i="63" s="1"/>
  <c r="A167" i="63"/>
  <c r="T45" i="47"/>
  <c r="F167" i="63" s="1"/>
  <c r="B142" i="61"/>
  <c r="AF82" i="47"/>
  <c r="F460" i="63" s="1"/>
  <c r="AE82" i="47"/>
  <c r="E460" i="63" s="1"/>
  <c r="AC82" i="47"/>
  <c r="B292" i="61"/>
  <c r="AD82" i="47"/>
  <c r="A460" i="63"/>
  <c r="AQ82" i="47"/>
  <c r="AB82" i="47"/>
  <c r="AP49" i="47"/>
  <c r="A299" i="63"/>
  <c r="Z49" i="47"/>
  <c r="F299" i="63" s="1"/>
  <c r="B159" i="61"/>
  <c r="W49" i="47"/>
  <c r="Y49" i="47"/>
  <c r="E299" i="63" s="1"/>
  <c r="A494" i="63"/>
  <c r="AC116" i="47"/>
  <c r="AD116" i="47"/>
  <c r="AB116" i="47"/>
  <c r="B428" i="61"/>
  <c r="AF116" i="47"/>
  <c r="F494" i="63" s="1"/>
  <c r="AQ116" i="47"/>
  <c r="AE116" i="47"/>
  <c r="E494" i="63" s="1"/>
  <c r="T114" i="47"/>
  <c r="F236" i="63" s="1"/>
  <c r="Q114" i="47"/>
  <c r="A236" i="63"/>
  <c r="B418" i="61"/>
  <c r="S114" i="47"/>
  <c r="E236" i="63" s="1"/>
  <c r="AO114" i="47"/>
  <c r="B106" i="61"/>
  <c r="A158" i="63"/>
  <c r="S36" i="47"/>
  <c r="E158" i="63" s="1"/>
  <c r="T36" i="47"/>
  <c r="F158" i="63" s="1"/>
  <c r="AO36" i="47"/>
  <c r="Q36" i="47"/>
  <c r="S118" i="47"/>
  <c r="E240" i="63" s="1"/>
  <c r="AO118" i="47"/>
  <c r="Q118" i="47"/>
  <c r="B434" i="61"/>
  <c r="T118" i="47"/>
  <c r="F240" i="63" s="1"/>
  <c r="A240" i="63"/>
  <c r="W114" i="47"/>
  <c r="AP114" i="47"/>
  <c r="Y114" i="47"/>
  <c r="E364" i="63" s="1"/>
  <c r="A364" i="63"/>
  <c r="Z114" i="47"/>
  <c r="F364" i="63" s="1"/>
  <c r="B419" i="61"/>
  <c r="A442" i="63"/>
  <c r="AB64" i="47"/>
  <c r="AF64" i="47"/>
  <c r="F442" i="63" s="1"/>
  <c r="AC64" i="47"/>
  <c r="B220" i="61"/>
  <c r="AQ64" i="47"/>
  <c r="AD64" i="47"/>
  <c r="AE64" i="47"/>
  <c r="E442" i="63" s="1"/>
  <c r="S75" i="47"/>
  <c r="E197" i="63" s="1"/>
  <c r="Q75" i="47"/>
  <c r="A197" i="63"/>
  <c r="AO75" i="47"/>
  <c r="B262" i="61"/>
  <c r="T75" i="47"/>
  <c r="F197" i="63" s="1"/>
  <c r="AF76" i="47"/>
  <c r="F454" i="63" s="1"/>
  <c r="AE76" i="47"/>
  <c r="E454" i="63" s="1"/>
  <c r="A454" i="63"/>
  <c r="AD76" i="47"/>
  <c r="AC76" i="47"/>
  <c r="B268" i="61"/>
  <c r="AB76" i="47"/>
  <c r="AQ76" i="47"/>
  <c r="A254" i="63"/>
  <c r="S132" i="47"/>
  <c r="E254" i="63" s="1"/>
  <c r="T132" i="47"/>
  <c r="F254" i="63" s="1"/>
  <c r="AO132" i="47"/>
  <c r="B490" i="61"/>
  <c r="Q132" i="47"/>
  <c r="K105" i="47"/>
  <c r="AU105" i="47"/>
  <c r="AT105" i="47" s="1"/>
  <c r="A99" i="63"/>
  <c r="N105" i="47"/>
  <c r="F99" i="63" s="1"/>
  <c r="M105" i="47"/>
  <c r="B381" i="61"/>
  <c r="AN105" i="47"/>
  <c r="AO14" i="47"/>
  <c r="S14" i="47"/>
  <c r="E136" i="63" s="1"/>
  <c r="Q14" i="47"/>
  <c r="T14" i="47"/>
  <c r="F136" i="63" s="1"/>
  <c r="B18" i="61"/>
  <c r="A136" i="63"/>
  <c r="AN57" i="47"/>
  <c r="M57" i="47"/>
  <c r="B189" i="61"/>
  <c r="N57" i="47"/>
  <c r="F51" i="63" s="1"/>
  <c r="K57" i="47"/>
  <c r="A51" i="63"/>
  <c r="AU57" i="47"/>
  <c r="AT57" i="47" s="1"/>
  <c r="M120" i="47"/>
  <c r="K120" i="47"/>
  <c r="A114" i="63"/>
  <c r="AN120" i="47"/>
  <c r="B441" i="61"/>
  <c r="N120" i="47"/>
  <c r="F114" i="63" s="1"/>
  <c r="AU120" i="47"/>
  <c r="AT120" i="47" s="1"/>
  <c r="AO125" i="47"/>
  <c r="A247" i="63"/>
  <c r="B462" i="61"/>
  <c r="T125" i="47"/>
  <c r="F247" i="63" s="1"/>
  <c r="S125" i="47"/>
  <c r="E247" i="63" s="1"/>
  <c r="Q125" i="47"/>
  <c r="B108" i="61"/>
  <c r="AD36" i="47"/>
  <c r="AQ36" i="47"/>
  <c r="AB36" i="47"/>
  <c r="AF36" i="47"/>
  <c r="F414" i="63" s="1"/>
  <c r="AC36" i="47"/>
  <c r="A414" i="63"/>
  <c r="AE36" i="47"/>
  <c r="E414" i="63" s="1"/>
  <c r="M117" i="47"/>
  <c r="N117" i="47"/>
  <c r="F111" i="63" s="1"/>
  <c r="B429" i="61"/>
  <c r="AN117" i="47"/>
  <c r="A111" i="63"/>
  <c r="AU117" i="47"/>
  <c r="AT117" i="47" s="1"/>
  <c r="K117" i="47"/>
  <c r="Z82" i="47"/>
  <c r="F332" i="63" s="1"/>
  <c r="A332" i="63"/>
  <c r="AP82" i="47"/>
  <c r="Y82" i="47"/>
  <c r="E332" i="63" s="1"/>
  <c r="B291" i="61"/>
  <c r="W82" i="47"/>
  <c r="AO90" i="47"/>
  <c r="A212" i="63"/>
  <c r="B322" i="61"/>
  <c r="T90" i="47"/>
  <c r="F212" i="63" s="1"/>
  <c r="Q90" i="47"/>
  <c r="S90" i="47"/>
  <c r="E212" i="63" s="1"/>
  <c r="Z23" i="47"/>
  <c r="F273" i="63" s="1"/>
  <c r="A273" i="63"/>
  <c r="B55" i="61"/>
  <c r="W23" i="47"/>
  <c r="AP23" i="47"/>
  <c r="Y23" i="47"/>
  <c r="E273" i="63" s="1"/>
  <c r="S11" i="47"/>
  <c r="E133" i="63" s="1"/>
  <c r="A133" i="63"/>
  <c r="AO11" i="47"/>
  <c r="B6" i="61"/>
  <c r="T11" i="47"/>
  <c r="F133" i="63" s="1"/>
  <c r="Q11" i="47"/>
  <c r="S128" i="47"/>
  <c r="E250" i="63" s="1"/>
  <c r="AO128" i="47"/>
  <c r="T128" i="47"/>
  <c r="F250" i="63" s="1"/>
  <c r="Q128" i="47"/>
  <c r="A250" i="63"/>
  <c r="B474" i="61"/>
  <c r="AQ119" i="47"/>
  <c r="AE119" i="47"/>
  <c r="E497" i="63" s="1"/>
  <c r="AC119" i="47"/>
  <c r="AB119" i="47"/>
  <c r="AF119" i="47"/>
  <c r="F497" i="63" s="1"/>
  <c r="B440" i="61"/>
  <c r="AD119" i="47"/>
  <c r="A497" i="63"/>
  <c r="P27" i="47"/>
  <c r="L17" i="47"/>
  <c r="P35" i="47"/>
  <c r="R15" i="47"/>
  <c r="L37" i="47"/>
  <c r="R19" i="47"/>
  <c r="R18" i="47"/>
  <c r="J11" i="47"/>
  <c r="P13" i="47"/>
  <c r="L32" i="47"/>
  <c r="L18" i="47"/>
  <c r="L13" i="47"/>
  <c r="L14" i="47"/>
  <c r="L26" i="47"/>
  <c r="L25" i="47"/>
  <c r="L36" i="47"/>
  <c r="R23" i="47"/>
  <c r="L19" i="47"/>
  <c r="L34" i="47"/>
  <c r="J12" i="47"/>
  <c r="R35" i="47"/>
  <c r="R14" i="47"/>
  <c r="P26" i="47"/>
  <c r="J30" i="47"/>
  <c r="J19" i="47"/>
  <c r="R25" i="47"/>
  <c r="R24" i="47"/>
  <c r="J25" i="47"/>
  <c r="R28" i="47"/>
  <c r="P17" i="47"/>
  <c r="L35" i="47"/>
  <c r="J36" i="47"/>
  <c r="L31" i="47"/>
  <c r="R12" i="47"/>
  <c r="J15" i="47"/>
  <c r="J31" i="47"/>
  <c r="J22" i="47"/>
  <c r="L28" i="47"/>
  <c r="P19" i="47"/>
  <c r="J26" i="47"/>
  <c r="R16" i="47"/>
  <c r="L12" i="47"/>
  <c r="R27" i="47"/>
  <c r="J33" i="47"/>
  <c r="J35" i="47"/>
  <c r="R32" i="47"/>
  <c r="R13" i="47"/>
  <c r="L24" i="47"/>
  <c r="R36" i="47"/>
  <c r="P29" i="47"/>
  <c r="P36" i="47"/>
  <c r="P30" i="47"/>
  <c r="R37" i="47"/>
  <c r="P12" i="47"/>
  <c r="L27" i="47"/>
  <c r="J13" i="47"/>
  <c r="P15" i="47"/>
  <c r="R30" i="47"/>
  <c r="J37" i="47"/>
  <c r="J21" i="47"/>
  <c r="P37" i="47"/>
  <c r="J32" i="47"/>
  <c r="P24" i="47"/>
  <c r="J27" i="47"/>
  <c r="P22" i="47"/>
  <c r="P14" i="47"/>
  <c r="J17" i="47"/>
  <c r="R29" i="47"/>
  <c r="L29" i="47"/>
  <c r="J16" i="47"/>
  <c r="L23" i="47"/>
  <c r="L30" i="47"/>
  <c r="R26" i="47"/>
  <c r="P34" i="47"/>
  <c r="P18" i="47"/>
  <c r="R34" i="47"/>
  <c r="P21" i="47"/>
  <c r="L15" i="47"/>
  <c r="P23" i="47"/>
  <c r="L20" i="47"/>
  <c r="P16" i="47"/>
  <c r="P28" i="47"/>
  <c r="P32" i="47"/>
  <c r="P25" i="47"/>
  <c r="J20" i="47"/>
  <c r="P11" i="47"/>
  <c r="J24" i="47"/>
  <c r="L22" i="47"/>
  <c r="R22" i="47"/>
  <c r="L16" i="47"/>
  <c r="R17" i="47"/>
  <c r="J34" i="47"/>
  <c r="P31" i="47"/>
  <c r="R21" i="47"/>
  <c r="J18" i="47"/>
  <c r="R31" i="47"/>
  <c r="L33" i="47"/>
  <c r="L11" i="47"/>
  <c r="J23" i="47"/>
  <c r="J28" i="47"/>
  <c r="J29" i="47"/>
  <c r="R20" i="47"/>
  <c r="P20" i="47"/>
  <c r="L21" i="47"/>
  <c r="R11" i="47"/>
  <c r="J14" i="47"/>
  <c r="R39" i="47"/>
  <c r="X29" i="47"/>
  <c r="X40" i="47"/>
  <c r="X113" i="47"/>
  <c r="X75" i="47"/>
  <c r="V108" i="47"/>
  <c r="R53" i="47"/>
  <c r="V115" i="47"/>
  <c r="R137" i="47"/>
  <c r="R127" i="47"/>
  <c r="X42" i="47"/>
  <c r="X118" i="47"/>
  <c r="R90" i="47"/>
  <c r="V61" i="47"/>
  <c r="X71" i="47"/>
  <c r="L130" i="47"/>
  <c r="L46" i="47"/>
  <c r="R88" i="47"/>
  <c r="P43" i="47"/>
  <c r="V56" i="47"/>
  <c r="J54" i="47"/>
  <c r="X23" i="47"/>
  <c r="V87" i="47"/>
  <c r="X92" i="47"/>
  <c r="X107" i="47"/>
  <c r="V101" i="47"/>
  <c r="J117" i="47"/>
  <c r="R131" i="47"/>
  <c r="X31" i="47"/>
  <c r="X131" i="47"/>
  <c r="J89" i="47"/>
  <c r="R62" i="47"/>
  <c r="L53" i="47"/>
  <c r="P97" i="47"/>
  <c r="L38" i="47"/>
  <c r="R66" i="47"/>
  <c r="X100" i="47"/>
  <c r="R52" i="47"/>
  <c r="R101" i="47"/>
  <c r="P55" i="47"/>
  <c r="R73" i="47"/>
  <c r="V85" i="47"/>
  <c r="J127" i="47"/>
  <c r="R45" i="47"/>
  <c r="V39" i="47"/>
  <c r="J119" i="47"/>
  <c r="R113" i="47"/>
  <c r="V55" i="47"/>
  <c r="X43" i="47"/>
  <c r="X99" i="47"/>
  <c r="R48" i="47"/>
  <c r="X129" i="47"/>
  <c r="J57" i="47"/>
  <c r="P116" i="47"/>
  <c r="J108" i="47"/>
  <c r="J100" i="47"/>
  <c r="V82" i="47"/>
  <c r="X74" i="47"/>
  <c r="V51" i="47"/>
  <c r="L110" i="47"/>
  <c r="J116" i="47"/>
  <c r="L136" i="47"/>
  <c r="X78" i="47"/>
  <c r="V18" i="47"/>
  <c r="V20" i="47"/>
  <c r="L87" i="47"/>
  <c r="L62" i="47"/>
  <c r="P132" i="47"/>
  <c r="P124" i="47"/>
  <c r="X111" i="47"/>
  <c r="X102" i="47"/>
  <c r="J107" i="47"/>
  <c r="P61" i="47"/>
  <c r="V137" i="47"/>
  <c r="L93" i="47"/>
  <c r="X79" i="47"/>
  <c r="L115" i="47"/>
  <c r="L123" i="47"/>
  <c r="V14" i="47"/>
  <c r="J84" i="47"/>
  <c r="L49" i="47"/>
  <c r="R130" i="47"/>
  <c r="R96" i="47"/>
  <c r="P66" i="47"/>
  <c r="X98" i="47"/>
  <c r="X15" i="47"/>
  <c r="J105" i="47"/>
  <c r="L98" i="47"/>
  <c r="J72" i="47"/>
  <c r="P112" i="47"/>
  <c r="P68" i="47"/>
  <c r="V53" i="47"/>
  <c r="L57" i="47"/>
  <c r="R57" i="47"/>
  <c r="J39" i="47"/>
  <c r="L58" i="47"/>
  <c r="L104" i="47"/>
  <c r="J86" i="47"/>
  <c r="L132" i="47"/>
  <c r="J44" i="47"/>
  <c r="X68" i="47"/>
  <c r="R126" i="47"/>
  <c r="P134" i="47"/>
  <c r="V67" i="47"/>
  <c r="X117" i="47"/>
  <c r="V138" i="47"/>
  <c r="P89" i="47"/>
  <c r="J113" i="47"/>
  <c r="L108" i="47"/>
  <c r="J80" i="47"/>
  <c r="L92" i="47"/>
  <c r="V90" i="47"/>
  <c r="J125" i="47"/>
  <c r="P63" i="47"/>
  <c r="J109" i="47"/>
  <c r="L54" i="47"/>
  <c r="X52" i="47"/>
  <c r="X97" i="47"/>
  <c r="J59" i="47"/>
  <c r="P98" i="47"/>
  <c r="J124" i="47"/>
  <c r="X22" i="47"/>
  <c r="V136" i="47"/>
  <c r="P81" i="47"/>
  <c r="P83" i="47"/>
  <c r="P130" i="47"/>
  <c r="R106" i="47"/>
  <c r="R77" i="47"/>
  <c r="X37" i="47"/>
  <c r="V70" i="47"/>
  <c r="P45" i="47"/>
  <c r="X89" i="47"/>
  <c r="L133" i="47"/>
  <c r="P62" i="47"/>
  <c r="V99" i="47"/>
  <c r="L40" i="47"/>
  <c r="X120" i="47"/>
  <c r="X106" i="47"/>
  <c r="J52" i="47"/>
  <c r="X63" i="47"/>
  <c r="L45" i="47"/>
  <c r="R83" i="47"/>
  <c r="V65" i="47"/>
  <c r="L114" i="47"/>
  <c r="X11" i="47"/>
  <c r="X19" i="47"/>
  <c r="R67" i="47"/>
  <c r="R54" i="47"/>
  <c r="X14" i="47"/>
  <c r="R102" i="47"/>
  <c r="V84" i="47"/>
  <c r="V135" i="47"/>
  <c r="P60" i="47"/>
  <c r="L42" i="47"/>
  <c r="V123" i="47"/>
  <c r="J118" i="47"/>
  <c r="X24" i="47"/>
  <c r="L66" i="47"/>
  <c r="R105" i="47"/>
  <c r="J66" i="47"/>
  <c r="L70" i="47"/>
  <c r="R72" i="47"/>
  <c r="J99" i="47"/>
  <c r="J133" i="47"/>
  <c r="R85" i="47"/>
  <c r="J96" i="47"/>
  <c r="P100" i="47"/>
  <c r="V118" i="47"/>
  <c r="J92" i="47"/>
  <c r="V64" i="47"/>
  <c r="V30" i="47"/>
  <c r="P51" i="47"/>
  <c r="P85" i="47"/>
  <c r="J67" i="47"/>
  <c r="X91" i="47"/>
  <c r="V41" i="47"/>
  <c r="V35" i="47"/>
  <c r="J51" i="47"/>
  <c r="L99" i="47"/>
  <c r="R138" i="47"/>
  <c r="P33" i="47"/>
  <c r="P107" i="47"/>
  <c r="X53" i="47"/>
  <c r="V66" i="47"/>
  <c r="X26" i="47"/>
  <c r="P133" i="47"/>
  <c r="X109" i="47"/>
  <c r="R87" i="47"/>
  <c r="R74" i="47"/>
  <c r="X87" i="47"/>
  <c r="L47" i="47"/>
  <c r="X25" i="47"/>
  <c r="P49" i="47"/>
  <c r="P53" i="47"/>
  <c r="X62" i="47"/>
  <c r="R38" i="47"/>
  <c r="J87" i="47"/>
  <c r="X39" i="47"/>
  <c r="L134" i="47"/>
  <c r="J70" i="47"/>
  <c r="P92" i="47"/>
  <c r="V46" i="47"/>
  <c r="V43" i="47"/>
  <c r="L135" i="47"/>
  <c r="L107" i="47"/>
  <c r="J110" i="47"/>
  <c r="J50" i="47"/>
  <c r="R132" i="47"/>
  <c r="J38" i="47"/>
  <c r="R81" i="47"/>
  <c r="R84" i="47"/>
  <c r="P94" i="47"/>
  <c r="V38" i="47"/>
  <c r="V73" i="47"/>
  <c r="V133" i="47"/>
  <c r="L96" i="47"/>
  <c r="V31" i="47"/>
  <c r="V129" i="47"/>
  <c r="X133" i="47"/>
  <c r="X115" i="47"/>
  <c r="P40" i="47"/>
  <c r="J131" i="47"/>
  <c r="L97" i="47"/>
  <c r="P56" i="47"/>
  <c r="R59" i="47"/>
  <c r="R82" i="47"/>
  <c r="R47" i="47"/>
  <c r="X67" i="47"/>
  <c r="R71" i="47"/>
  <c r="R121" i="47"/>
  <c r="X66" i="47"/>
  <c r="J104" i="47"/>
  <c r="X136" i="47"/>
  <c r="R80" i="47"/>
  <c r="P122" i="47"/>
  <c r="J58" i="47"/>
  <c r="P99" i="47"/>
  <c r="P95" i="47"/>
  <c r="V92" i="47"/>
  <c r="X76" i="47"/>
  <c r="R111" i="47"/>
  <c r="P76" i="47"/>
  <c r="P88" i="47"/>
  <c r="X94" i="47"/>
  <c r="J61" i="47"/>
  <c r="X72" i="47"/>
  <c r="V13" i="47"/>
  <c r="L106" i="47"/>
  <c r="J71" i="47"/>
  <c r="P135" i="47"/>
  <c r="R133" i="47"/>
  <c r="V124" i="47"/>
  <c r="V40" i="47"/>
  <c r="P47" i="47"/>
  <c r="X69" i="47"/>
  <c r="V72" i="47"/>
  <c r="X48" i="47"/>
  <c r="V47" i="47"/>
  <c r="P70" i="47"/>
  <c r="V29" i="47"/>
  <c r="P114" i="47"/>
  <c r="J64" i="47"/>
  <c r="X64" i="47"/>
  <c r="R103" i="47"/>
  <c r="X123" i="47"/>
  <c r="V22" i="47"/>
  <c r="L63" i="47"/>
  <c r="V80" i="47"/>
  <c r="L65" i="47"/>
  <c r="V69" i="47"/>
  <c r="V109" i="47"/>
  <c r="R136" i="47"/>
  <c r="J103" i="47"/>
  <c r="X90" i="47"/>
  <c r="V25" i="47"/>
  <c r="V112" i="47"/>
  <c r="P54" i="47"/>
  <c r="V37" i="47"/>
  <c r="X105" i="47"/>
  <c r="R99" i="47"/>
  <c r="P125" i="47"/>
  <c r="X80" i="47"/>
  <c r="V19" i="47"/>
  <c r="V79" i="47"/>
  <c r="R100" i="47"/>
  <c r="J56" i="47"/>
  <c r="L73" i="47"/>
  <c r="J98" i="47"/>
  <c r="X70" i="47"/>
  <c r="L85" i="47"/>
  <c r="L129" i="47"/>
  <c r="L82" i="47"/>
  <c r="J106" i="47"/>
  <c r="R49" i="47"/>
  <c r="L112" i="47"/>
  <c r="R64" i="47"/>
  <c r="J77" i="47"/>
  <c r="J82" i="47"/>
  <c r="V122" i="47"/>
  <c r="L61" i="47"/>
  <c r="P102" i="47"/>
  <c r="R124" i="47"/>
  <c r="X77" i="47"/>
  <c r="J97" i="47"/>
  <c r="J90" i="47"/>
  <c r="R70" i="47"/>
  <c r="X21" i="47"/>
  <c r="R135" i="47"/>
  <c r="P87" i="47"/>
  <c r="J62" i="47"/>
  <c r="V76" i="47"/>
  <c r="J102" i="47"/>
  <c r="X127" i="47"/>
  <c r="V121" i="47"/>
  <c r="L137" i="47"/>
  <c r="R44" i="47"/>
  <c r="P67" i="47"/>
  <c r="J53" i="47"/>
  <c r="X112" i="47"/>
  <c r="P78" i="47"/>
  <c r="R119" i="47"/>
  <c r="L90" i="47"/>
  <c r="L56" i="47"/>
  <c r="L131" i="47"/>
  <c r="X30" i="47"/>
  <c r="V102" i="47"/>
  <c r="J136" i="47"/>
  <c r="L59" i="47"/>
  <c r="V11" i="47"/>
  <c r="J101" i="47"/>
  <c r="L94" i="47"/>
  <c r="J76" i="47"/>
  <c r="X93" i="47"/>
  <c r="J60" i="47"/>
  <c r="V12" i="47"/>
  <c r="R75" i="47"/>
  <c r="V57" i="47"/>
  <c r="R89" i="47"/>
  <c r="V58" i="47"/>
  <c r="V48" i="47"/>
  <c r="V132" i="47"/>
  <c r="V28" i="47"/>
  <c r="V134" i="47"/>
  <c r="J95" i="47"/>
  <c r="J122" i="47"/>
  <c r="R91" i="47"/>
  <c r="L48" i="47"/>
  <c r="V45" i="47"/>
  <c r="R61" i="47"/>
  <c r="V86" i="47"/>
  <c r="V81" i="47"/>
  <c r="R129" i="47"/>
  <c r="V34" i="47"/>
  <c r="P96" i="47"/>
  <c r="R33" i="47"/>
  <c r="L125" i="47"/>
  <c r="V111" i="47"/>
  <c r="L103" i="47"/>
  <c r="J94" i="47"/>
  <c r="L41" i="47"/>
  <c r="J121" i="47"/>
  <c r="R125" i="47"/>
  <c r="V95" i="47"/>
  <c r="V26" i="47"/>
  <c r="R76" i="47"/>
  <c r="V119" i="47"/>
  <c r="J123" i="47"/>
  <c r="V105" i="47"/>
  <c r="V78" i="47"/>
  <c r="V98" i="47"/>
  <c r="R56" i="47"/>
  <c r="J74" i="47"/>
  <c r="V117" i="47"/>
  <c r="X84" i="47"/>
  <c r="X65" i="47"/>
  <c r="P117" i="47"/>
  <c r="J135" i="47"/>
  <c r="V83" i="47"/>
  <c r="L79" i="47"/>
  <c r="V62" i="47"/>
  <c r="P103" i="47"/>
  <c r="R68" i="47"/>
  <c r="V32" i="47"/>
  <c r="X47" i="47"/>
  <c r="P93" i="47"/>
  <c r="V44" i="47"/>
  <c r="V42" i="47"/>
  <c r="V106" i="47"/>
  <c r="L43" i="47"/>
  <c r="J69" i="47"/>
  <c r="X135" i="47"/>
  <c r="L75" i="47"/>
  <c r="R97" i="47"/>
  <c r="R108" i="47"/>
  <c r="X32" i="47"/>
  <c r="P101" i="47"/>
  <c r="J73" i="47"/>
  <c r="X96" i="47"/>
  <c r="X124" i="47"/>
  <c r="X88" i="47"/>
  <c r="X103" i="47"/>
  <c r="P79" i="47"/>
  <c r="V54" i="47"/>
  <c r="V27" i="47"/>
  <c r="R78" i="47"/>
  <c r="J130" i="47"/>
  <c r="P59" i="47"/>
  <c r="L74" i="47"/>
  <c r="P119" i="47"/>
  <c r="P52" i="47"/>
  <c r="X18" i="47"/>
  <c r="X27" i="47"/>
  <c r="V113" i="47"/>
  <c r="X51" i="47"/>
  <c r="P84" i="47"/>
  <c r="P128" i="47"/>
  <c r="V125" i="47"/>
  <c r="J112" i="47"/>
  <c r="X110" i="47"/>
  <c r="P127" i="47"/>
  <c r="V50" i="47"/>
  <c r="V89" i="47"/>
  <c r="R55" i="47"/>
  <c r="P136" i="47"/>
  <c r="X95" i="47"/>
  <c r="J47" i="47"/>
  <c r="V68" i="47"/>
  <c r="X61" i="47"/>
  <c r="J41" i="47"/>
  <c r="X60" i="47"/>
  <c r="L39" i="47"/>
  <c r="L118" i="47"/>
  <c r="J85" i="47"/>
  <c r="L81" i="47"/>
  <c r="J42" i="47"/>
  <c r="P71" i="47"/>
  <c r="P74" i="47"/>
  <c r="X73" i="47"/>
  <c r="V17" i="47"/>
  <c r="J126" i="47"/>
  <c r="P91" i="47"/>
  <c r="P110" i="47"/>
  <c r="R107" i="47"/>
  <c r="P75" i="47"/>
  <c r="L117" i="47"/>
  <c r="P58" i="47"/>
  <c r="L60" i="47"/>
  <c r="X122" i="47"/>
  <c r="V75" i="47"/>
  <c r="P115" i="47"/>
  <c r="P48" i="47"/>
  <c r="X101" i="47"/>
  <c r="J128" i="47"/>
  <c r="J88" i="47"/>
  <c r="L86" i="47"/>
  <c r="R123" i="47"/>
  <c r="R94" i="47"/>
  <c r="R114" i="47"/>
  <c r="V21" i="47"/>
  <c r="R109" i="47"/>
  <c r="V100" i="47"/>
  <c r="V63" i="47"/>
  <c r="X45" i="47"/>
  <c r="L127" i="47"/>
  <c r="V16" i="47"/>
  <c r="P108" i="47"/>
  <c r="R86" i="47"/>
  <c r="R98" i="47"/>
  <c r="R122" i="47"/>
  <c r="V49" i="47"/>
  <c r="P42" i="47"/>
  <c r="R118" i="47"/>
  <c r="L44" i="47"/>
  <c r="R120" i="47"/>
  <c r="L69" i="47"/>
  <c r="J48" i="47"/>
  <c r="R104" i="47"/>
  <c r="R42" i="47"/>
  <c r="X86" i="47"/>
  <c r="R112" i="47"/>
  <c r="L71" i="47"/>
  <c r="X125" i="47"/>
  <c r="L126" i="47"/>
  <c r="X16" i="47"/>
  <c r="X116" i="47"/>
  <c r="P39" i="47"/>
  <c r="L113" i="47"/>
  <c r="L80" i="47"/>
  <c r="J40" i="47"/>
  <c r="P129" i="47"/>
  <c r="R58" i="47"/>
  <c r="R93" i="47"/>
  <c r="R92" i="47"/>
  <c r="X28" i="47"/>
  <c r="R43" i="47"/>
  <c r="V126" i="47"/>
  <c r="X46" i="47"/>
  <c r="X50" i="47"/>
  <c r="V60" i="47"/>
  <c r="J129" i="47"/>
  <c r="R128" i="47"/>
  <c r="L100" i="47"/>
  <c r="V71" i="47"/>
  <c r="J132" i="47"/>
  <c r="X119" i="47"/>
  <c r="L121" i="47"/>
  <c r="J114" i="47"/>
  <c r="L52" i="47"/>
  <c r="X81" i="47"/>
  <c r="J63" i="47"/>
  <c r="J83" i="47"/>
  <c r="V110" i="47"/>
  <c r="R69" i="47"/>
  <c r="V36" i="47"/>
  <c r="R60" i="47"/>
  <c r="J55" i="47"/>
  <c r="L89" i="47"/>
  <c r="J65" i="47"/>
  <c r="J93" i="47"/>
  <c r="X49" i="47"/>
  <c r="X54" i="47"/>
  <c r="J115" i="47"/>
  <c r="L51" i="47"/>
  <c r="X38" i="47"/>
  <c r="R115" i="47"/>
  <c r="X83" i="47"/>
  <c r="X33" i="47"/>
  <c r="R46" i="47"/>
  <c r="L72" i="47"/>
  <c r="X44" i="47"/>
  <c r="P105" i="47"/>
  <c r="L105" i="47"/>
  <c r="R40" i="47"/>
  <c r="X137" i="47"/>
  <c r="P109" i="47"/>
  <c r="J137" i="47"/>
  <c r="J46" i="47"/>
  <c r="P104" i="47"/>
  <c r="V88" i="47"/>
  <c r="V127" i="47"/>
  <c r="V52" i="47"/>
  <c r="P126" i="47"/>
  <c r="X56" i="47"/>
  <c r="L138" i="47"/>
  <c r="P41" i="47"/>
  <c r="X132" i="47"/>
  <c r="P118" i="47"/>
  <c r="X35" i="47"/>
  <c r="X12" i="47"/>
  <c r="V114" i="47"/>
  <c r="L77" i="47"/>
  <c r="J111" i="47"/>
  <c r="P38" i="47"/>
  <c r="L102" i="47"/>
  <c r="P73" i="47"/>
  <c r="L88" i="47"/>
  <c r="V74" i="47"/>
  <c r="V59" i="47"/>
  <c r="J49" i="47"/>
  <c r="P131" i="47"/>
  <c r="V23" i="47"/>
  <c r="J138" i="47"/>
  <c r="P106" i="47"/>
  <c r="J134" i="47"/>
  <c r="P50" i="47"/>
  <c r="L78" i="47"/>
  <c r="V93" i="47"/>
  <c r="L109" i="47"/>
  <c r="R51" i="47"/>
  <c r="P44" i="47"/>
  <c r="P90" i="47"/>
  <c r="P69" i="47"/>
  <c r="L116" i="47"/>
  <c r="X58" i="47"/>
  <c r="P123" i="47"/>
  <c r="L119" i="47"/>
  <c r="X20" i="47"/>
  <c r="P82" i="47"/>
  <c r="J78" i="47"/>
  <c r="R65" i="47"/>
  <c r="P138" i="47"/>
  <c r="X17" i="47"/>
  <c r="P72" i="47"/>
  <c r="X36" i="47"/>
  <c r="P57" i="47"/>
  <c r="P120" i="47"/>
  <c r="L83" i="47"/>
  <c r="X82" i="47"/>
  <c r="J75" i="47"/>
  <c r="V77" i="47"/>
  <c r="L101" i="47"/>
  <c r="V96" i="47"/>
  <c r="R50" i="47"/>
  <c r="R95" i="47"/>
  <c r="L120" i="47"/>
  <c r="X55" i="47"/>
  <c r="V97" i="47"/>
  <c r="R79" i="47"/>
  <c r="L50" i="47"/>
  <c r="L91" i="47"/>
  <c r="V103" i="47"/>
  <c r="L64" i="47"/>
  <c r="V33" i="47"/>
  <c r="V116" i="47"/>
  <c r="V128" i="47"/>
  <c r="X34" i="47"/>
  <c r="L95" i="47"/>
  <c r="X59" i="47"/>
  <c r="P121" i="47"/>
  <c r="X134" i="47"/>
  <c r="J81" i="47"/>
  <c r="V130" i="47"/>
  <c r="P86" i="47"/>
  <c r="V107" i="47"/>
  <c r="P80" i="47"/>
  <c r="V131" i="47"/>
  <c r="X104" i="47"/>
  <c r="R116" i="47"/>
  <c r="V120" i="47"/>
  <c r="L122" i="47"/>
  <c r="L68" i="47"/>
  <c r="V94" i="47"/>
  <c r="P77" i="47"/>
  <c r="P65" i="47"/>
  <c r="J43" i="47"/>
  <c r="X85" i="47"/>
  <c r="X128" i="47"/>
  <c r="X13" i="47"/>
  <c r="X138" i="47"/>
  <c r="J79" i="47"/>
  <c r="R134" i="47"/>
  <c r="V24" i="47"/>
  <c r="P111" i="47"/>
  <c r="X114" i="47"/>
  <c r="P64" i="47"/>
  <c r="L76" i="47"/>
  <c r="J68" i="47"/>
  <c r="X126" i="47"/>
  <c r="R41" i="47"/>
  <c r="V91" i="47"/>
  <c r="J45" i="47"/>
  <c r="R63" i="47"/>
  <c r="P46" i="47"/>
  <c r="X41" i="47"/>
  <c r="L84" i="47"/>
  <c r="L124" i="47"/>
  <c r="L128" i="47"/>
  <c r="X108" i="47"/>
  <c r="L111" i="47"/>
  <c r="P113" i="47"/>
  <c r="L55" i="47"/>
  <c r="R117" i="47"/>
  <c r="L67" i="47"/>
  <c r="J91" i="47"/>
  <c r="V15" i="47"/>
  <c r="X57" i="47"/>
  <c r="R110" i="47"/>
  <c r="V104" i="47"/>
  <c r="X130" i="47"/>
  <c r="P137" i="47"/>
  <c r="X121" i="47"/>
  <c r="J120" i="47"/>
  <c r="AR58" i="47" l="1"/>
  <c r="AR101" i="47"/>
  <c r="P20" i="119"/>
  <c r="P21" i="119"/>
  <c r="Z6" i="115"/>
  <c r="I16" i="118" s="1"/>
  <c r="AR70" i="47"/>
  <c r="AR106" i="47"/>
  <c r="P11" i="119"/>
  <c r="AA4" i="115" s="1"/>
  <c r="P10" i="119"/>
  <c r="AA3" i="115" s="1"/>
  <c r="Z3" i="115"/>
  <c r="I6" i="118" s="1"/>
  <c r="AR72" i="47"/>
  <c r="AR71" i="47"/>
  <c r="AR30" i="47"/>
  <c r="T32" i="110"/>
  <c r="AQ5" i="115" s="1"/>
  <c r="T33" i="110"/>
  <c r="AQ6" i="115" s="1"/>
  <c r="AR41" i="47"/>
  <c r="AR124" i="47"/>
  <c r="AR57" i="47"/>
  <c r="AR77" i="47"/>
  <c r="AR25" i="47"/>
  <c r="AR26" i="47"/>
  <c r="AR33" i="47"/>
  <c r="AR121" i="47"/>
  <c r="AR62" i="47"/>
  <c r="AR12" i="47"/>
  <c r="AR134" i="47"/>
  <c r="AR88" i="47"/>
  <c r="AR116" i="47"/>
  <c r="AR95" i="47"/>
  <c r="AR37" i="47"/>
  <c r="AR98" i="47"/>
  <c r="AR53" i="47"/>
  <c r="AR48" i="47"/>
  <c r="B236" i="63"/>
  <c r="C418" i="61"/>
  <c r="D311" i="63"/>
  <c r="E207" i="61"/>
  <c r="C110" i="61"/>
  <c r="B159" i="63"/>
  <c r="D304" i="63"/>
  <c r="E179" i="61"/>
  <c r="D154" i="63"/>
  <c r="E90" i="61"/>
  <c r="B259" i="63"/>
  <c r="C510" i="61"/>
  <c r="E427" i="61"/>
  <c r="D366" i="63"/>
  <c r="E189" i="61"/>
  <c r="D51" i="63"/>
  <c r="C470" i="61"/>
  <c r="B249" i="63"/>
  <c r="E423" i="61"/>
  <c r="D365" i="63"/>
  <c r="C331" i="61"/>
  <c r="B342" i="63"/>
  <c r="E7" i="61"/>
  <c r="D261" i="63"/>
  <c r="C375" i="61"/>
  <c r="B353" i="63"/>
  <c r="D157" i="63"/>
  <c r="E102" i="61"/>
  <c r="C178" i="61"/>
  <c r="B176" i="63"/>
  <c r="B221" i="63"/>
  <c r="C358" i="61"/>
  <c r="A116" i="47"/>
  <c r="C425" i="61"/>
  <c r="B110" i="63"/>
  <c r="D101" i="63"/>
  <c r="E389" i="61"/>
  <c r="C258" i="61"/>
  <c r="B196" i="63"/>
  <c r="E295" i="61"/>
  <c r="D333" i="63"/>
  <c r="E210" i="61"/>
  <c r="D184" i="63"/>
  <c r="B245" i="63"/>
  <c r="C454" i="61"/>
  <c r="E425" i="61"/>
  <c r="D110" i="63"/>
  <c r="C371" i="61"/>
  <c r="B352" i="63"/>
  <c r="B371" i="63"/>
  <c r="C447" i="61"/>
  <c r="E75" i="61"/>
  <c r="D278" i="63"/>
  <c r="E87" i="61"/>
  <c r="D281" i="63"/>
  <c r="D361" i="63"/>
  <c r="E407" i="61"/>
  <c r="C78" i="61"/>
  <c r="B151" i="63"/>
  <c r="B168" i="63"/>
  <c r="C146" i="61"/>
  <c r="D114" i="63"/>
  <c r="E441" i="61"/>
  <c r="A41" i="47"/>
  <c r="B35" i="63"/>
  <c r="C125" i="61"/>
  <c r="D58" i="63"/>
  <c r="E217" i="61"/>
  <c r="A17" i="47"/>
  <c r="C29" i="61"/>
  <c r="B11" i="63"/>
  <c r="A21" i="47"/>
  <c r="C45" i="61"/>
  <c r="B15" i="63"/>
  <c r="D295" i="63"/>
  <c r="E143" i="61"/>
  <c r="C245" i="61"/>
  <c r="B65" i="63"/>
  <c r="A71" i="47"/>
  <c r="B106" i="63"/>
  <c r="C409" i="61"/>
  <c r="A112" i="47"/>
  <c r="D191" i="63"/>
  <c r="E238" i="61"/>
  <c r="C415" i="61"/>
  <c r="B363" i="63"/>
  <c r="B350" i="63"/>
  <c r="C363" i="61"/>
  <c r="A45" i="47"/>
  <c r="C141" i="61"/>
  <c r="B39" i="63"/>
  <c r="D70" i="63"/>
  <c r="E265" i="61"/>
  <c r="C99" i="61"/>
  <c r="B284" i="63"/>
  <c r="C455" i="61"/>
  <c r="B373" i="63"/>
  <c r="C285" i="61"/>
  <c r="A81" i="47"/>
  <c r="B75" i="63"/>
  <c r="C129" i="61"/>
  <c r="B36" i="63"/>
  <c r="A42" i="47"/>
  <c r="E485" i="61"/>
  <c r="D125" i="63"/>
  <c r="D126" i="63"/>
  <c r="E489" i="61"/>
  <c r="B191" i="63"/>
  <c r="C238" i="61"/>
  <c r="C42" i="61"/>
  <c r="B142" i="63"/>
  <c r="E130" i="61"/>
  <c r="D164" i="63"/>
  <c r="E486" i="61"/>
  <c r="D253" i="63"/>
  <c r="A100" i="47"/>
  <c r="C361" i="61"/>
  <c r="B94" i="63"/>
  <c r="B242" i="63"/>
  <c r="C442" i="61"/>
  <c r="E409" i="61"/>
  <c r="D106" i="63"/>
  <c r="C270" i="61"/>
  <c r="B199" i="63"/>
  <c r="B244" i="63"/>
  <c r="C450" i="61"/>
  <c r="E79" i="61"/>
  <c r="D279" i="63"/>
  <c r="E375" i="61"/>
  <c r="D353" i="63"/>
  <c r="D68" i="63"/>
  <c r="E257" i="61"/>
  <c r="E234" i="61"/>
  <c r="D190" i="63"/>
  <c r="D166" i="63"/>
  <c r="E138" i="61"/>
  <c r="B23" i="63"/>
  <c r="C77" i="61"/>
  <c r="A29" i="47"/>
  <c r="E347" i="61"/>
  <c r="D346" i="63"/>
  <c r="C286" i="61"/>
  <c r="B203" i="63"/>
  <c r="D288" i="63"/>
  <c r="E115" i="61"/>
  <c r="C227" i="61"/>
  <c r="B316" i="63"/>
  <c r="E15" i="61"/>
  <c r="D263" i="63"/>
  <c r="C175" i="61"/>
  <c r="B303" i="63"/>
  <c r="E363" i="61"/>
  <c r="D350" i="63"/>
  <c r="D222" i="63"/>
  <c r="E362" i="61"/>
  <c r="D372" i="63"/>
  <c r="E451" i="61"/>
  <c r="B260" i="63"/>
  <c r="C514" i="61"/>
  <c r="E278" i="61"/>
  <c r="D201" i="63"/>
  <c r="D127" i="63"/>
  <c r="E493" i="61"/>
  <c r="C55" i="61"/>
  <c r="B273" i="63"/>
  <c r="B325" i="63"/>
  <c r="C263" i="61"/>
  <c r="E241" i="61"/>
  <c r="D64" i="63"/>
  <c r="D370" i="63"/>
  <c r="E443" i="61"/>
  <c r="E413" i="61"/>
  <c r="D107" i="63"/>
  <c r="D132" i="63"/>
  <c r="E513" i="61"/>
  <c r="C423" i="61"/>
  <c r="B365" i="63"/>
  <c r="B42" i="63"/>
  <c r="A48" i="47"/>
  <c r="C153" i="61"/>
  <c r="D177" i="63"/>
  <c r="E182" i="61"/>
  <c r="D245" i="63"/>
  <c r="E454" i="61"/>
  <c r="E89" i="61"/>
  <c r="D26" i="63"/>
  <c r="D363" i="63"/>
  <c r="E415" i="61"/>
  <c r="D41" i="63"/>
  <c r="E149" i="61"/>
  <c r="B331" i="63"/>
  <c r="C287" i="61"/>
  <c r="E457" i="61"/>
  <c r="D118" i="63"/>
  <c r="B288" i="63"/>
  <c r="C115" i="61"/>
  <c r="E326" i="61"/>
  <c r="D213" i="63"/>
  <c r="D336" i="63"/>
  <c r="E307" i="61"/>
  <c r="C198" i="61"/>
  <c r="B181" i="63"/>
  <c r="D193" i="63"/>
  <c r="E246" i="61"/>
  <c r="C435" i="61"/>
  <c r="B368" i="63"/>
  <c r="B314" i="63"/>
  <c r="C219" i="61"/>
  <c r="D221" i="63"/>
  <c r="E358" i="61"/>
  <c r="C223" i="61"/>
  <c r="B315" i="63"/>
  <c r="E382" i="61"/>
  <c r="D227" i="63"/>
  <c r="E462" i="61"/>
  <c r="D247" i="63"/>
  <c r="E27" i="61"/>
  <c r="D266" i="63"/>
  <c r="B214" i="63"/>
  <c r="C330" i="61"/>
  <c r="C139" i="61"/>
  <c r="B294" i="63"/>
  <c r="A138" i="47"/>
  <c r="C513" i="61"/>
  <c r="B132" i="63"/>
  <c r="E171" i="61"/>
  <c r="D302" i="63"/>
  <c r="C210" i="61"/>
  <c r="B184" i="63"/>
  <c r="C131" i="61"/>
  <c r="B292" i="63"/>
  <c r="B338" i="63"/>
  <c r="C315" i="61"/>
  <c r="B229" i="63"/>
  <c r="C390" i="61"/>
  <c r="E178" i="61"/>
  <c r="D176" i="63"/>
  <c r="C183" i="61"/>
  <c r="B305" i="63"/>
  <c r="C365" i="61"/>
  <c r="B95" i="63"/>
  <c r="A101" i="47"/>
  <c r="B282" i="63"/>
  <c r="C91" i="61"/>
  <c r="E190" i="61"/>
  <c r="D179" i="63"/>
  <c r="B248" i="63"/>
  <c r="C466" i="61"/>
  <c r="C171" i="61"/>
  <c r="B302" i="63"/>
  <c r="C14" i="61"/>
  <c r="B135" i="63"/>
  <c r="C75" i="61"/>
  <c r="B278" i="63"/>
  <c r="E473" i="61"/>
  <c r="D122" i="63"/>
  <c r="B91" i="63"/>
  <c r="C349" i="61"/>
  <c r="A97" i="47"/>
  <c r="E465" i="61"/>
  <c r="D120" i="63"/>
  <c r="E418" i="61"/>
  <c r="D236" i="63"/>
  <c r="B101" i="63"/>
  <c r="A107" i="47"/>
  <c r="C389" i="61"/>
  <c r="B6" i="63"/>
  <c r="A12" i="47"/>
  <c r="C9" i="61"/>
  <c r="B343" i="63"/>
  <c r="C335" i="61"/>
  <c r="C337" i="61"/>
  <c r="A94" i="47"/>
  <c r="B88" i="63"/>
  <c r="D59" i="63"/>
  <c r="E221" i="61"/>
  <c r="D183" i="63"/>
  <c r="E206" i="61"/>
  <c r="B31" i="63"/>
  <c r="C109" i="61"/>
  <c r="A37" i="47"/>
  <c r="A111" i="47"/>
  <c r="B105" i="63"/>
  <c r="C405" i="61"/>
  <c r="B379" i="63"/>
  <c r="C479" i="61"/>
  <c r="C374" i="61"/>
  <c r="B225" i="63"/>
  <c r="D248" i="63"/>
  <c r="E466" i="61"/>
  <c r="E435" i="61"/>
  <c r="D368" i="63"/>
  <c r="E283" i="61"/>
  <c r="D330" i="63"/>
  <c r="E437" i="61"/>
  <c r="D113" i="63"/>
  <c r="D192" i="63"/>
  <c r="E242" i="61"/>
  <c r="B204" i="63"/>
  <c r="C290" i="61"/>
  <c r="B216" i="63"/>
  <c r="C338" i="61"/>
  <c r="E337" i="61"/>
  <c r="D88" i="63"/>
  <c r="C283" i="61"/>
  <c r="B330" i="63"/>
  <c r="B169" i="63"/>
  <c r="C150" i="61"/>
  <c r="D348" i="63"/>
  <c r="E355" i="61"/>
  <c r="B234" i="63"/>
  <c r="C410" i="61"/>
  <c r="E467" i="61"/>
  <c r="D376" i="63"/>
  <c r="A28" i="47"/>
  <c r="B22" i="63"/>
  <c r="C73" i="61"/>
  <c r="C463" i="61"/>
  <c r="B375" i="63"/>
  <c r="D28" i="63"/>
  <c r="E97" i="61"/>
  <c r="B77" i="63"/>
  <c r="A83" i="47"/>
  <c r="C293" i="61"/>
  <c r="E422" i="61"/>
  <c r="D237" i="63"/>
  <c r="D73" i="63"/>
  <c r="E277" i="61"/>
  <c r="B180" i="63"/>
  <c r="C194" i="61"/>
  <c r="B29" i="63"/>
  <c r="A35" i="47"/>
  <c r="C101" i="61"/>
  <c r="B8" i="63"/>
  <c r="C17" i="61"/>
  <c r="A14" i="47"/>
  <c r="D57" i="63"/>
  <c r="E213" i="61"/>
  <c r="A40" i="47"/>
  <c r="B34" i="63"/>
  <c r="C121" i="61"/>
  <c r="B272" i="63"/>
  <c r="C51" i="61"/>
  <c r="B17" i="63"/>
  <c r="A23" i="47"/>
  <c r="C53" i="61"/>
  <c r="E118" i="61"/>
  <c r="D161" i="63"/>
  <c r="B344" i="63"/>
  <c r="C339" i="61"/>
  <c r="E322" i="61"/>
  <c r="D212" i="63"/>
  <c r="A76" i="47"/>
  <c r="C265" i="61"/>
  <c r="B70" i="63"/>
  <c r="D189" i="63"/>
  <c r="E230" i="61"/>
  <c r="E361" i="61"/>
  <c r="D94" i="63"/>
  <c r="A64" i="47"/>
  <c r="C217" i="61"/>
  <c r="B58" i="63"/>
  <c r="C203" i="61"/>
  <c r="B310" i="63"/>
  <c r="E421" i="61"/>
  <c r="D109" i="63"/>
  <c r="E5" i="61"/>
  <c r="D5" i="63"/>
  <c r="B18" i="63"/>
  <c r="A24" i="47"/>
  <c r="C57" i="61"/>
  <c r="E289" i="61"/>
  <c r="D76" i="63"/>
  <c r="E429" i="61"/>
  <c r="D111" i="63"/>
  <c r="B125" i="63"/>
  <c r="C485" i="61"/>
  <c r="A131" i="47"/>
  <c r="E186" i="61"/>
  <c r="D178" i="63"/>
  <c r="B104" i="63"/>
  <c r="C401" i="61"/>
  <c r="A110" i="47"/>
  <c r="B155" i="63"/>
  <c r="C94" i="61"/>
  <c r="B28" i="63"/>
  <c r="A34" i="47"/>
  <c r="C97" i="61"/>
  <c r="C46" i="61"/>
  <c r="B143" i="63"/>
  <c r="E314" i="61"/>
  <c r="D210" i="63"/>
  <c r="C63" i="61"/>
  <c r="B275" i="63"/>
  <c r="C498" i="61"/>
  <c r="B256" i="63"/>
  <c r="E23" i="61"/>
  <c r="D265" i="63"/>
  <c r="D104" i="63"/>
  <c r="E401" i="61"/>
  <c r="B170" i="63"/>
  <c r="C154" i="61"/>
  <c r="C22" i="61"/>
  <c r="B137" i="63"/>
  <c r="C377" i="61"/>
  <c r="B98" i="63"/>
  <c r="A104" i="47"/>
  <c r="C257" i="61"/>
  <c r="A74" i="47"/>
  <c r="B68" i="63"/>
  <c r="E77" i="61"/>
  <c r="D23" i="63"/>
  <c r="C378" i="61"/>
  <c r="B226" i="63"/>
  <c r="D351" i="63"/>
  <c r="E367" i="61"/>
  <c r="B334" i="63"/>
  <c r="C299" i="61"/>
  <c r="E135" i="61"/>
  <c r="D293" i="63"/>
  <c r="E507" i="61"/>
  <c r="D386" i="63"/>
  <c r="C298" i="61"/>
  <c r="B206" i="63"/>
  <c r="E195" i="61"/>
  <c r="D308" i="63"/>
  <c r="B27" i="63"/>
  <c r="A33" i="47"/>
  <c r="C93" i="61"/>
  <c r="D202" i="63"/>
  <c r="E282" i="61"/>
  <c r="A93" i="47"/>
  <c r="B87" i="63"/>
  <c r="C333" i="61"/>
  <c r="B222" i="63"/>
  <c r="C362" i="61"/>
  <c r="C493" i="61"/>
  <c r="B127" i="63"/>
  <c r="A133" i="47"/>
  <c r="B162" i="63"/>
  <c r="C122" i="61"/>
  <c r="C251" i="61"/>
  <c r="B322" i="63"/>
  <c r="D256" i="63"/>
  <c r="E498" i="61"/>
  <c r="C135" i="61"/>
  <c r="B293" i="63"/>
  <c r="C395" i="61"/>
  <c r="B358" i="63"/>
  <c r="D119" i="63"/>
  <c r="E461" i="61"/>
  <c r="D385" i="63"/>
  <c r="E503" i="61"/>
  <c r="B279" i="63"/>
  <c r="C79" i="61"/>
  <c r="A91" i="47"/>
  <c r="C325" i="61"/>
  <c r="B85" i="63"/>
  <c r="C357" i="61"/>
  <c r="A99" i="47"/>
  <c r="B93" i="63"/>
  <c r="D67" i="63"/>
  <c r="E253" i="61"/>
  <c r="C138" i="61"/>
  <c r="B166" i="63"/>
  <c r="D316" i="63"/>
  <c r="E227" i="61"/>
  <c r="A11" i="47"/>
  <c r="C5" i="61"/>
  <c r="B5" i="63"/>
  <c r="D18" i="63"/>
  <c r="E57" i="61"/>
  <c r="C346" i="61"/>
  <c r="B218" i="63"/>
  <c r="E122" i="61"/>
  <c r="D162" i="63"/>
  <c r="B246" i="63"/>
  <c r="C458" i="61"/>
  <c r="E6" i="61"/>
  <c r="D133" i="63"/>
  <c r="E106" i="61"/>
  <c r="D158" i="63"/>
  <c r="D275" i="63"/>
  <c r="E63" i="61"/>
  <c r="C279" i="61"/>
  <c r="B329" i="63"/>
  <c r="E411" i="61"/>
  <c r="D362" i="63"/>
  <c r="C6" i="61"/>
  <c r="B133" i="63"/>
  <c r="C159" i="61"/>
  <c r="B299" i="63"/>
  <c r="E499" i="61"/>
  <c r="D384" i="63"/>
  <c r="E251" i="61"/>
  <c r="D322" i="63"/>
  <c r="D50" i="63"/>
  <c r="E185" i="61"/>
  <c r="E273" i="61"/>
  <c r="D72" i="63"/>
  <c r="B280" i="63"/>
  <c r="C83" i="61"/>
  <c r="A54" i="47"/>
  <c r="C177" i="61"/>
  <c r="B48" i="63"/>
  <c r="D284" i="63"/>
  <c r="E99" i="61"/>
  <c r="E285" i="61"/>
  <c r="D75" i="63"/>
  <c r="A20" i="47"/>
  <c r="B14" i="63"/>
  <c r="C41" i="61"/>
  <c r="C459" i="61"/>
  <c r="B374" i="63"/>
  <c r="D96" i="63"/>
  <c r="E369" i="61"/>
  <c r="A70" i="47"/>
  <c r="C241" i="61"/>
  <c r="B64" i="63"/>
  <c r="E245" i="61"/>
  <c r="D65" i="63"/>
  <c r="C310" i="61"/>
  <c r="B209" i="63"/>
  <c r="D149" i="63"/>
  <c r="E70" i="61"/>
  <c r="B107" i="63"/>
  <c r="A113" i="47"/>
  <c r="C413" i="61"/>
  <c r="E42" i="61"/>
  <c r="D142" i="63"/>
  <c r="C130" i="61"/>
  <c r="B164" i="63"/>
  <c r="A80" i="47"/>
  <c r="C281" i="61"/>
  <c r="B74" i="63"/>
  <c r="E402" i="61"/>
  <c r="D232" i="63"/>
  <c r="E226" i="61"/>
  <c r="D188" i="63"/>
  <c r="B217" i="63"/>
  <c r="C342" i="61"/>
  <c r="E270" i="61"/>
  <c r="D199" i="63"/>
  <c r="C13" i="61"/>
  <c r="B7" i="63"/>
  <c r="A13" i="47"/>
  <c r="B385" i="63"/>
  <c r="C503" i="61"/>
  <c r="B190" i="63"/>
  <c r="C234" i="61"/>
  <c r="E71" i="61"/>
  <c r="D277" i="63"/>
  <c r="B346" i="63"/>
  <c r="C347" i="61"/>
  <c r="E453" i="61"/>
  <c r="D117" i="63"/>
  <c r="E93" i="61"/>
  <c r="D27" i="63"/>
  <c r="E502" i="61"/>
  <c r="D257" i="63"/>
  <c r="E266" i="61"/>
  <c r="D198" i="63"/>
  <c r="C313" i="61"/>
  <c r="A88" i="47"/>
  <c r="B82" i="63"/>
  <c r="C383" i="61"/>
  <c r="B355" i="63"/>
  <c r="B372" i="63"/>
  <c r="C451" i="61"/>
  <c r="B112" i="63"/>
  <c r="C433" i="61"/>
  <c r="A118" i="47"/>
  <c r="E514" i="61"/>
  <c r="D260" i="63"/>
  <c r="C278" i="61"/>
  <c r="B201" i="63"/>
  <c r="D283" i="63"/>
  <c r="E95" i="61"/>
  <c r="E67" i="61"/>
  <c r="D276" i="63"/>
  <c r="B147" i="63"/>
  <c r="C62" i="61"/>
  <c r="C291" i="61"/>
  <c r="B332" i="63"/>
  <c r="C30" i="61"/>
  <c r="B139" i="63"/>
  <c r="D13" i="63"/>
  <c r="E37" i="61"/>
  <c r="D174" i="63"/>
  <c r="E170" i="61"/>
  <c r="E386" i="61"/>
  <c r="D228" i="63"/>
  <c r="D313" i="63"/>
  <c r="E215" i="61"/>
  <c r="B252" i="63"/>
  <c r="C482" i="61"/>
  <c r="C31" i="61"/>
  <c r="B267" i="63"/>
  <c r="D273" i="63"/>
  <c r="E55" i="61"/>
  <c r="D197" i="63"/>
  <c r="E262" i="61"/>
  <c r="B304" i="63"/>
  <c r="C179" i="61"/>
  <c r="D319" i="63"/>
  <c r="E239" i="61"/>
  <c r="C90" i="61"/>
  <c r="B154" i="63"/>
  <c r="E243" i="61"/>
  <c r="D320" i="63"/>
  <c r="C266" i="61"/>
  <c r="B198" i="63"/>
  <c r="D338" i="63"/>
  <c r="E315" i="61"/>
  <c r="E370" i="61"/>
  <c r="D224" i="63"/>
  <c r="D165" i="63"/>
  <c r="E134" i="61"/>
  <c r="C201" i="61"/>
  <c r="A60" i="47"/>
  <c r="B54" i="63"/>
  <c r="C189" i="61"/>
  <c r="A57" i="47"/>
  <c r="B51" i="63"/>
  <c r="E371" i="61"/>
  <c r="D352" i="63"/>
  <c r="E30" i="61"/>
  <c r="D139" i="63"/>
  <c r="D249" i="63"/>
  <c r="E470" i="61"/>
  <c r="D239" i="63"/>
  <c r="E430" i="61"/>
  <c r="B208" i="63"/>
  <c r="C306" i="61"/>
  <c r="B211" i="63"/>
  <c r="C318" i="61"/>
  <c r="C225" i="61"/>
  <c r="A66" i="47"/>
  <c r="B60" i="63"/>
  <c r="E275" i="61"/>
  <c r="D328" i="63"/>
  <c r="C158" i="61"/>
  <c r="B171" i="63"/>
  <c r="E481" i="61"/>
  <c r="D124" i="63"/>
  <c r="B382" i="63"/>
  <c r="C491" i="61"/>
  <c r="C237" i="61"/>
  <c r="A69" i="47"/>
  <c r="B63" i="63"/>
  <c r="D194" i="63"/>
  <c r="E250" i="61"/>
  <c r="D309" i="63"/>
  <c r="E199" i="61"/>
  <c r="D82" i="63"/>
  <c r="E313" i="61"/>
  <c r="E34" i="61"/>
  <c r="D140" i="63"/>
  <c r="B92" i="63"/>
  <c r="A98" i="47"/>
  <c r="C353" i="61"/>
  <c r="E91" i="61"/>
  <c r="D282" i="63"/>
  <c r="D156" i="63"/>
  <c r="E98" i="61"/>
  <c r="B100" i="63"/>
  <c r="C385" i="61"/>
  <c r="A106" i="47"/>
  <c r="B261" i="63"/>
  <c r="C7" i="61"/>
  <c r="B122" i="63"/>
  <c r="A128" i="47"/>
  <c r="C473" i="61"/>
  <c r="D63" i="63"/>
  <c r="E237" i="61"/>
  <c r="B320" i="63"/>
  <c r="C243" i="61"/>
  <c r="B150" i="63"/>
  <c r="C74" i="61"/>
  <c r="C199" i="61"/>
  <c r="B309" i="63"/>
  <c r="B140" i="63"/>
  <c r="C34" i="61"/>
  <c r="D306" i="63"/>
  <c r="E187" i="61"/>
  <c r="E287" i="61"/>
  <c r="D331" i="63"/>
  <c r="E434" i="61"/>
  <c r="D240" i="63"/>
  <c r="D379" i="63"/>
  <c r="E479" i="61"/>
  <c r="E318" i="61"/>
  <c r="D211" i="63"/>
  <c r="D225" i="63"/>
  <c r="E374" i="61"/>
  <c r="B152" i="63"/>
  <c r="C82" i="61"/>
  <c r="B205" i="63"/>
  <c r="C294" i="61"/>
  <c r="E86" i="61"/>
  <c r="D153" i="63"/>
  <c r="B118" i="63"/>
  <c r="A124" i="47"/>
  <c r="C457" i="61"/>
  <c r="D150" i="63"/>
  <c r="E74" i="61"/>
  <c r="B128" i="63"/>
  <c r="A134" i="47"/>
  <c r="C497" i="61"/>
  <c r="B227" i="63"/>
  <c r="C382" i="61"/>
  <c r="C434" i="61"/>
  <c r="B240" i="63"/>
  <c r="B238" i="63"/>
  <c r="C426" i="61"/>
  <c r="E82" i="61"/>
  <c r="D152" i="63"/>
  <c r="E294" i="61"/>
  <c r="D205" i="63"/>
  <c r="B347" i="63"/>
  <c r="C351" i="61"/>
  <c r="D337" i="63"/>
  <c r="E311" i="61"/>
  <c r="E399" i="61"/>
  <c r="D359" i="63"/>
  <c r="C123" i="61"/>
  <c r="B290" i="63"/>
  <c r="D243" i="63"/>
  <c r="E446" i="61"/>
  <c r="D44" i="63"/>
  <c r="E161" i="61"/>
  <c r="E335" i="61"/>
  <c r="D343" i="63"/>
  <c r="A65" i="47"/>
  <c r="C221" i="61"/>
  <c r="B59" i="63"/>
  <c r="A84" i="47"/>
  <c r="C297" i="61"/>
  <c r="B78" i="63"/>
  <c r="C311" i="61"/>
  <c r="B337" i="63"/>
  <c r="C399" i="61"/>
  <c r="B359" i="63"/>
  <c r="C19" i="61"/>
  <c r="B264" i="63"/>
  <c r="E329" i="61"/>
  <c r="D86" i="63"/>
  <c r="B136" i="63"/>
  <c r="C18" i="61"/>
  <c r="B266" i="63"/>
  <c r="C27" i="61"/>
  <c r="B220" i="63"/>
  <c r="C354" i="61"/>
  <c r="B262" i="63"/>
  <c r="C11" i="61"/>
  <c r="B61" i="63"/>
  <c r="C229" i="61"/>
  <c r="A67" i="47"/>
  <c r="D90" i="63"/>
  <c r="E345" i="61"/>
  <c r="B335" i="63"/>
  <c r="C303" i="61"/>
  <c r="C379" i="61"/>
  <c r="B354" i="63"/>
  <c r="B341" i="63"/>
  <c r="C327" i="61"/>
  <c r="C254" i="61"/>
  <c r="B195" i="63"/>
  <c r="C33" i="61"/>
  <c r="A18" i="47"/>
  <c r="B12" i="63"/>
  <c r="D180" i="63"/>
  <c r="E194" i="61"/>
  <c r="D381" i="63"/>
  <c r="E487" i="61"/>
  <c r="B247" i="63"/>
  <c r="C462" i="61"/>
  <c r="B254" i="63"/>
  <c r="C490" i="61"/>
  <c r="D238" i="63"/>
  <c r="E426" i="61"/>
  <c r="B377" i="63"/>
  <c r="C471" i="61"/>
  <c r="E254" i="61"/>
  <c r="D195" i="63"/>
  <c r="D21" i="63"/>
  <c r="E69" i="61"/>
  <c r="D84" i="63"/>
  <c r="E321" i="61"/>
  <c r="B312" i="63"/>
  <c r="C211" i="61"/>
  <c r="D145" i="63"/>
  <c r="E54" i="61"/>
  <c r="E339" i="61"/>
  <c r="D344" i="63"/>
  <c r="E150" i="61"/>
  <c r="D169" i="63"/>
  <c r="B348" i="63"/>
  <c r="C355" i="61"/>
  <c r="A96" i="47"/>
  <c r="B90" i="63"/>
  <c r="C345" i="61"/>
  <c r="D37" i="63"/>
  <c r="E133" i="61"/>
  <c r="E73" i="61"/>
  <c r="D22" i="63"/>
  <c r="D341" i="63"/>
  <c r="E327" i="61"/>
  <c r="C478" i="61"/>
  <c r="B251" i="63"/>
  <c r="D231" i="63"/>
  <c r="E398" i="61"/>
  <c r="C26" i="61"/>
  <c r="B138" i="63"/>
  <c r="C50" i="61"/>
  <c r="B144" i="63"/>
  <c r="B296" i="63"/>
  <c r="C147" i="61"/>
  <c r="E458" i="61"/>
  <c r="D246" i="63"/>
  <c r="C231" i="61"/>
  <c r="B317" i="63"/>
  <c r="E354" i="61"/>
  <c r="D220" i="63"/>
  <c r="B175" i="63"/>
  <c r="C174" i="61"/>
  <c r="D377" i="63"/>
  <c r="E471" i="61"/>
  <c r="D354" i="63"/>
  <c r="E379" i="61"/>
  <c r="C486" i="61"/>
  <c r="B253" i="63"/>
  <c r="B231" i="63"/>
  <c r="C398" i="61"/>
  <c r="E475" i="61"/>
  <c r="D378" i="63"/>
  <c r="C143" i="61"/>
  <c r="B295" i="63"/>
  <c r="B19" i="63"/>
  <c r="A25" i="47"/>
  <c r="C61" i="61"/>
  <c r="E105" i="61"/>
  <c r="D30" i="63"/>
  <c r="D116" i="63"/>
  <c r="E449" i="61"/>
  <c r="D131" i="63"/>
  <c r="E509" i="61"/>
  <c r="C107" i="61"/>
  <c r="B286" i="63"/>
  <c r="B84" i="63"/>
  <c r="A90" i="47"/>
  <c r="C321" i="61"/>
  <c r="D53" i="63"/>
  <c r="E197" i="61"/>
  <c r="B16" i="63"/>
  <c r="C49" i="61"/>
  <c r="A22" i="47"/>
  <c r="D105" i="63"/>
  <c r="E405" i="61"/>
  <c r="E61" i="61"/>
  <c r="D19" i="63"/>
  <c r="E350" i="61"/>
  <c r="D219" i="63"/>
  <c r="E157" i="61"/>
  <c r="D43" i="63"/>
  <c r="D83" i="63"/>
  <c r="E317" i="61"/>
  <c r="C230" i="61"/>
  <c r="B189" i="63"/>
  <c r="D155" i="63"/>
  <c r="E94" i="61"/>
  <c r="E325" i="61"/>
  <c r="D85" i="63"/>
  <c r="B202" i="63"/>
  <c r="C282" i="61"/>
  <c r="B167" i="63"/>
  <c r="C142" i="61"/>
  <c r="B72" i="63"/>
  <c r="A78" i="47"/>
  <c r="C273" i="61"/>
  <c r="D89" i="63"/>
  <c r="E341" i="61"/>
  <c r="C69" i="61"/>
  <c r="A27" i="47"/>
  <c r="B21" i="63"/>
  <c r="B263" i="63"/>
  <c r="C15" i="61"/>
  <c r="B83" i="63"/>
  <c r="C317" i="61"/>
  <c r="A89" i="47"/>
  <c r="C341" i="61"/>
  <c r="B89" i="63"/>
  <c r="A95" i="47"/>
  <c r="B386" i="63"/>
  <c r="C507" i="61"/>
  <c r="B130" i="63"/>
  <c r="C505" i="61"/>
  <c r="A136" i="47"/>
  <c r="E450" i="61"/>
  <c r="D244" i="63"/>
  <c r="D235" i="63"/>
  <c r="E414" i="61"/>
  <c r="E45" i="61"/>
  <c r="D15" i="63"/>
  <c r="B384" i="63"/>
  <c r="C499" i="61"/>
  <c r="D270" i="63"/>
  <c r="E43" i="61"/>
  <c r="E259" i="61"/>
  <c r="D324" i="63"/>
  <c r="D280" i="63"/>
  <c r="E83" i="61"/>
  <c r="A72" i="47"/>
  <c r="C249" i="61"/>
  <c r="B66" i="63"/>
  <c r="D69" i="63"/>
  <c r="E261" i="61"/>
  <c r="D14" i="63"/>
  <c r="E41" i="61"/>
  <c r="E129" i="61"/>
  <c r="D36" i="63"/>
  <c r="D374" i="63"/>
  <c r="E459" i="61"/>
  <c r="B187" i="63"/>
  <c r="C222" i="61"/>
  <c r="C119" i="61"/>
  <c r="B289" i="63"/>
  <c r="B232" i="63"/>
  <c r="C402" i="61"/>
  <c r="C226" i="61"/>
  <c r="B188" i="63"/>
  <c r="B207" i="63"/>
  <c r="C302" i="61"/>
  <c r="E342" i="61"/>
  <c r="D217" i="63"/>
  <c r="C215" i="61"/>
  <c r="B313" i="63"/>
  <c r="B230" i="63"/>
  <c r="C394" i="61"/>
  <c r="B102" i="63"/>
  <c r="C393" i="61"/>
  <c r="A108" i="47"/>
  <c r="B300" i="63"/>
  <c r="C163" i="61"/>
  <c r="C511" i="61"/>
  <c r="B387" i="63"/>
  <c r="D81" i="63"/>
  <c r="E309" i="61"/>
  <c r="D49" i="63"/>
  <c r="E181" i="61"/>
  <c r="C414" i="61"/>
  <c r="B235" i="63"/>
  <c r="E391" i="61"/>
  <c r="D357" i="63"/>
  <c r="C137" i="61"/>
  <c r="A44" i="47"/>
  <c r="B38" i="63"/>
  <c r="D173" i="63"/>
  <c r="E166" i="61"/>
  <c r="D203" i="63"/>
  <c r="E286" i="61"/>
  <c r="B258" i="63"/>
  <c r="C506" i="61"/>
  <c r="E193" i="61"/>
  <c r="D52" i="63"/>
  <c r="A123" i="47"/>
  <c r="B117" i="63"/>
  <c r="C453" i="61"/>
  <c r="C502" i="61"/>
  <c r="B257" i="63"/>
  <c r="B215" i="63"/>
  <c r="C334" i="61"/>
  <c r="D297" i="63"/>
  <c r="E151" i="61"/>
  <c r="D87" i="63"/>
  <c r="E333" i="61"/>
  <c r="B25" i="63"/>
  <c r="C85" i="61"/>
  <c r="A31" i="47"/>
  <c r="E191" i="61"/>
  <c r="D307" i="63"/>
  <c r="A47" i="47"/>
  <c r="B41" i="63"/>
  <c r="C149" i="61"/>
  <c r="E38" i="61"/>
  <c r="D141" i="63"/>
  <c r="D255" i="63"/>
  <c r="E494" i="61"/>
  <c r="D218" i="63"/>
  <c r="E346" i="61"/>
  <c r="E126" i="61"/>
  <c r="D163" i="63"/>
  <c r="C95" i="61"/>
  <c r="B283" i="63"/>
  <c r="B276" i="63"/>
  <c r="C67" i="61"/>
  <c r="D147" i="63"/>
  <c r="E62" i="61"/>
  <c r="C262" i="61"/>
  <c r="B197" i="63"/>
  <c r="E249" i="61"/>
  <c r="D66" i="63"/>
  <c r="C295" i="61"/>
  <c r="B333" i="63"/>
  <c r="E25" i="61"/>
  <c r="D10" i="63"/>
  <c r="C267" i="61"/>
  <c r="B326" i="63"/>
  <c r="B124" i="63"/>
  <c r="C481" i="61"/>
  <c r="A130" i="47"/>
  <c r="B193" i="63"/>
  <c r="C246" i="61"/>
  <c r="E385" i="61"/>
  <c r="D100" i="63"/>
  <c r="C182" i="61"/>
  <c r="B177" i="63"/>
  <c r="D326" i="63"/>
  <c r="E267" i="61"/>
  <c r="D298" i="63"/>
  <c r="E155" i="61"/>
  <c r="C235" i="61"/>
  <c r="B318" i="63"/>
  <c r="B156" i="63"/>
  <c r="C98" i="61"/>
  <c r="E397" i="61"/>
  <c r="D103" i="63"/>
  <c r="D292" i="63"/>
  <c r="E131" i="61"/>
  <c r="B285" i="63"/>
  <c r="C103" i="61"/>
  <c r="B360" i="63"/>
  <c r="C403" i="61"/>
  <c r="C145" i="61"/>
  <c r="A46" i="47"/>
  <c r="B40" i="63"/>
  <c r="B71" i="63"/>
  <c r="A77" i="47"/>
  <c r="C269" i="61"/>
  <c r="B165" i="63"/>
  <c r="C134" i="61"/>
  <c r="D342" i="63"/>
  <c r="E331" i="61"/>
  <c r="E258" i="61"/>
  <c r="D196" i="63"/>
  <c r="E365" i="61"/>
  <c r="D95" i="63"/>
  <c r="E417" i="61"/>
  <c r="D108" i="63"/>
  <c r="D20" i="63"/>
  <c r="E65" i="61"/>
  <c r="C343" i="61"/>
  <c r="B345" i="63"/>
  <c r="C162" i="61"/>
  <c r="B172" i="63"/>
  <c r="E14" i="61"/>
  <c r="D135" i="63"/>
  <c r="E127" i="61"/>
  <c r="D291" i="63"/>
  <c r="B383" i="63"/>
  <c r="C495" i="61"/>
  <c r="B380" i="63"/>
  <c r="C483" i="61"/>
  <c r="E223" i="61"/>
  <c r="D315" i="63"/>
  <c r="D285" i="63"/>
  <c r="E103" i="61"/>
  <c r="D71" i="63"/>
  <c r="E269" i="61"/>
  <c r="E9" i="61"/>
  <c r="D6" i="63"/>
  <c r="D345" i="63"/>
  <c r="E343" i="61"/>
  <c r="D251" i="63"/>
  <c r="E478" i="61"/>
  <c r="B291" i="63"/>
  <c r="C127" i="61"/>
  <c r="D252" i="63"/>
  <c r="E482" i="61"/>
  <c r="B268" i="63"/>
  <c r="C35" i="61"/>
  <c r="E483" i="61"/>
  <c r="D380" i="63"/>
  <c r="C366" i="61"/>
  <c r="B223" i="63"/>
  <c r="C54" i="61"/>
  <c r="B145" i="63"/>
  <c r="D305" i="63"/>
  <c r="E183" i="61"/>
  <c r="E330" i="61"/>
  <c r="D214" i="63"/>
  <c r="E306" i="61"/>
  <c r="D208" i="63"/>
  <c r="C21" i="61"/>
  <c r="A15" i="47"/>
  <c r="B9" i="63"/>
  <c r="A52" i="47"/>
  <c r="C169" i="61"/>
  <c r="B46" i="63"/>
  <c r="E214" i="61"/>
  <c r="D185" i="63"/>
  <c r="C465" i="61"/>
  <c r="A126" i="47"/>
  <c r="B120" i="63"/>
  <c r="E233" i="61"/>
  <c r="D62" i="63"/>
  <c r="C289" i="61"/>
  <c r="A82" i="47"/>
  <c r="B76" i="63"/>
  <c r="E301" i="61"/>
  <c r="D79" i="63"/>
  <c r="B113" i="63"/>
  <c r="C437" i="61"/>
  <c r="A119" i="47"/>
  <c r="B192" i="63"/>
  <c r="C242" i="61"/>
  <c r="C305" i="61"/>
  <c r="A86" i="47"/>
  <c r="B80" i="63"/>
  <c r="C173" i="61"/>
  <c r="A53" i="47"/>
  <c r="B47" i="63"/>
  <c r="A114" i="47"/>
  <c r="C417" i="61"/>
  <c r="B108" i="63"/>
  <c r="D9" i="63"/>
  <c r="E21" i="61"/>
  <c r="E303" i="61"/>
  <c r="D335" i="63"/>
  <c r="D204" i="63"/>
  <c r="E290" i="61"/>
  <c r="C323" i="61"/>
  <c r="B340" i="63"/>
  <c r="E390" i="61"/>
  <c r="D229" i="63"/>
  <c r="E474" i="61"/>
  <c r="D250" i="63"/>
  <c r="B369" i="63"/>
  <c r="C439" i="61"/>
  <c r="E154" i="61"/>
  <c r="D170" i="63"/>
  <c r="E26" i="61"/>
  <c r="D138" i="63"/>
  <c r="E323" i="61"/>
  <c r="D340" i="63"/>
  <c r="D144" i="63"/>
  <c r="E50" i="61"/>
  <c r="E46" i="61"/>
  <c r="D143" i="63"/>
  <c r="D77" i="63"/>
  <c r="E293" i="61"/>
  <c r="D312" i="63"/>
  <c r="E211" i="61"/>
  <c r="A79" i="47"/>
  <c r="B73" i="63"/>
  <c r="C277" i="61"/>
  <c r="E205" i="61"/>
  <c r="D55" i="63"/>
  <c r="C477" i="61"/>
  <c r="B123" i="63"/>
  <c r="A129" i="47"/>
  <c r="B146" i="63"/>
  <c r="C58" i="61"/>
  <c r="D46" i="63"/>
  <c r="E169" i="61"/>
  <c r="C10" i="61"/>
  <c r="B134" i="63"/>
  <c r="D33" i="63"/>
  <c r="E117" i="61"/>
  <c r="E107" i="61"/>
  <c r="D286" i="63"/>
  <c r="C475" i="61"/>
  <c r="B378" i="63"/>
  <c r="C271" i="61"/>
  <c r="B327" i="63"/>
  <c r="C197" i="61"/>
  <c r="B53" i="63"/>
  <c r="A59" i="47"/>
  <c r="B381" i="63"/>
  <c r="C487" i="61"/>
  <c r="E114" i="61"/>
  <c r="D160" i="63"/>
  <c r="B153" i="63"/>
  <c r="C86" i="61"/>
  <c r="E10" i="61"/>
  <c r="D134" i="63"/>
  <c r="E319" i="61"/>
  <c r="D339" i="63"/>
  <c r="C446" i="61"/>
  <c r="B243" i="63"/>
  <c r="B200" i="63"/>
  <c r="C274" i="61"/>
  <c r="E165" i="61"/>
  <c r="D45" i="63"/>
  <c r="D287" i="63"/>
  <c r="E111" i="61"/>
  <c r="D296" i="63"/>
  <c r="E147" i="61"/>
  <c r="D303" i="63"/>
  <c r="E175" i="61"/>
  <c r="D226" i="63"/>
  <c r="E378" i="61"/>
  <c r="D264" i="63"/>
  <c r="E19" i="61"/>
  <c r="D8" i="63"/>
  <c r="E17" i="61"/>
  <c r="B356" i="63"/>
  <c r="C387" i="61"/>
  <c r="E438" i="61"/>
  <c r="D241" i="63"/>
  <c r="C106" i="61"/>
  <c r="B158" i="63"/>
  <c r="D97" i="63"/>
  <c r="E373" i="61"/>
  <c r="D209" i="63"/>
  <c r="E310" i="61"/>
  <c r="E299" i="61"/>
  <c r="D334" i="63"/>
  <c r="B67" i="63"/>
  <c r="C253" i="61"/>
  <c r="A73" i="47"/>
  <c r="C314" i="61"/>
  <c r="B210" i="63"/>
  <c r="E109" i="61"/>
  <c r="D31" i="63"/>
  <c r="C373" i="61"/>
  <c r="A103" i="47"/>
  <c r="B97" i="63"/>
  <c r="A122" i="47"/>
  <c r="C449" i="61"/>
  <c r="B116" i="63"/>
  <c r="D369" i="63"/>
  <c r="E439" i="61"/>
  <c r="A125" i="47"/>
  <c r="B119" i="63"/>
  <c r="C461" i="61"/>
  <c r="D98" i="63"/>
  <c r="E377" i="61"/>
  <c r="D93" i="63"/>
  <c r="E357" i="61"/>
  <c r="E247" i="61"/>
  <c r="D321" i="63"/>
  <c r="D367" i="63"/>
  <c r="E431" i="61"/>
  <c r="D317" i="63"/>
  <c r="E231" i="61"/>
  <c r="E141" i="61"/>
  <c r="D39" i="63"/>
  <c r="A132" i="47"/>
  <c r="B126" i="63"/>
  <c r="C489" i="61"/>
  <c r="D216" i="63"/>
  <c r="E338" i="61"/>
  <c r="E47" i="61"/>
  <c r="D271" i="63"/>
  <c r="B388" i="63"/>
  <c r="C515" i="61"/>
  <c r="E13" i="61"/>
  <c r="D7" i="63"/>
  <c r="E22" i="61"/>
  <c r="D137" i="63"/>
  <c r="E419" i="61"/>
  <c r="D364" i="63"/>
  <c r="E159" i="61"/>
  <c r="D299" i="63"/>
  <c r="A105" i="47"/>
  <c r="C381" i="61"/>
  <c r="B99" i="63"/>
  <c r="E263" i="61"/>
  <c r="D325" i="63"/>
  <c r="E279" i="61"/>
  <c r="D329" i="63"/>
  <c r="C37" i="61"/>
  <c r="A19" i="47"/>
  <c r="B13" i="63"/>
  <c r="B323" i="63"/>
  <c r="C255" i="61"/>
  <c r="C185" i="61"/>
  <c r="B50" i="63"/>
  <c r="A56" i="47"/>
  <c r="B274" i="63"/>
  <c r="C59" i="61"/>
  <c r="B362" i="63"/>
  <c r="C411" i="61"/>
  <c r="E177" i="61"/>
  <c r="D48" i="63"/>
  <c r="C261" i="61"/>
  <c r="A75" i="47"/>
  <c r="B69" i="63"/>
  <c r="D115" i="63"/>
  <c r="E445" i="61"/>
  <c r="E455" i="61"/>
  <c r="D373" i="63"/>
  <c r="E222" i="61"/>
  <c r="D187" i="63"/>
  <c r="D207" i="63"/>
  <c r="E302" i="61"/>
  <c r="D129" i="63"/>
  <c r="E501" i="61"/>
  <c r="C47" i="61"/>
  <c r="B271" i="63"/>
  <c r="E394" i="61"/>
  <c r="D230" i="63"/>
  <c r="D42" i="63"/>
  <c r="E153" i="61"/>
  <c r="D102" i="63"/>
  <c r="E393" i="61"/>
  <c r="E163" i="61"/>
  <c r="D300" i="63"/>
  <c r="D387" i="63"/>
  <c r="E511" i="61"/>
  <c r="A87" i="47"/>
  <c r="B81" i="63"/>
  <c r="C309" i="61"/>
  <c r="E359" i="61"/>
  <c r="D349" i="63"/>
  <c r="B121" i="63"/>
  <c r="A127" i="47"/>
  <c r="C469" i="61"/>
  <c r="B357" i="63"/>
  <c r="C391" i="61"/>
  <c r="E137" i="61"/>
  <c r="D38" i="63"/>
  <c r="C166" i="61"/>
  <c r="B173" i="63"/>
  <c r="C438" i="61"/>
  <c r="B241" i="63"/>
  <c r="D258" i="63"/>
  <c r="E506" i="61"/>
  <c r="B182" i="63"/>
  <c r="C202" i="61"/>
  <c r="A58" i="47"/>
  <c r="B52" i="63"/>
  <c r="C193" i="61"/>
  <c r="D215" i="63"/>
  <c r="E334" i="61"/>
  <c r="E66" i="61"/>
  <c r="D148" i="63"/>
  <c r="B366" i="63"/>
  <c r="C427" i="61"/>
  <c r="E85" i="61"/>
  <c r="D25" i="63"/>
  <c r="B307" i="63"/>
  <c r="C191" i="61"/>
  <c r="E383" i="61"/>
  <c r="D355" i="63"/>
  <c r="E31" i="61"/>
  <c r="D267" i="63"/>
  <c r="B163" i="63"/>
  <c r="C126" i="61"/>
  <c r="D186" i="63"/>
  <c r="E218" i="61"/>
  <c r="E49" i="61"/>
  <c r="D16" i="63"/>
  <c r="B270" i="63"/>
  <c r="C43" i="61"/>
  <c r="E491" i="61"/>
  <c r="D382" i="63"/>
  <c r="C81" i="61"/>
  <c r="A30" i="47"/>
  <c r="B24" i="63"/>
  <c r="D314" i="63"/>
  <c r="E219" i="61"/>
  <c r="D383" i="63"/>
  <c r="E495" i="61"/>
  <c r="D268" i="63"/>
  <c r="E35" i="61"/>
  <c r="D181" i="63"/>
  <c r="E198" i="61"/>
  <c r="E225" i="61"/>
  <c r="D60" i="63"/>
  <c r="C275" i="61"/>
  <c r="B328" i="63"/>
  <c r="D289" i="63"/>
  <c r="E119" i="61"/>
  <c r="B56" i="63"/>
  <c r="C209" i="61"/>
  <c r="A62" i="47"/>
  <c r="B194" i="63"/>
  <c r="C250" i="61"/>
  <c r="C102" i="61"/>
  <c r="B157" i="63"/>
  <c r="C65" i="61"/>
  <c r="A26" i="47"/>
  <c r="B20" i="63"/>
  <c r="C190" i="61"/>
  <c r="B179" i="63"/>
  <c r="D294" i="63"/>
  <c r="E139" i="61"/>
  <c r="D91" i="63"/>
  <c r="E349" i="61"/>
  <c r="C206" i="61"/>
  <c r="B183" i="63"/>
  <c r="C326" i="61"/>
  <c r="B213" i="63"/>
  <c r="B336" i="63"/>
  <c r="C307" i="61"/>
  <c r="E406" i="61"/>
  <c r="D233" i="63"/>
  <c r="E173" i="61"/>
  <c r="D47" i="63"/>
  <c r="E229" i="61"/>
  <c r="D61" i="63"/>
  <c r="D24" i="63"/>
  <c r="E81" i="61"/>
  <c r="E463" i="61"/>
  <c r="D375" i="63"/>
  <c r="C113" i="61"/>
  <c r="A38" i="47"/>
  <c r="B32" i="63"/>
  <c r="E403" i="61"/>
  <c r="D360" i="63"/>
  <c r="E447" i="61"/>
  <c r="D371" i="63"/>
  <c r="C39" i="61"/>
  <c r="B269" i="63"/>
  <c r="E158" i="61"/>
  <c r="D171" i="63"/>
  <c r="D172" i="63"/>
  <c r="E162" i="61"/>
  <c r="E202" i="61"/>
  <c r="D182" i="63"/>
  <c r="C233" i="61"/>
  <c r="B62" i="63"/>
  <c r="A68" i="47"/>
  <c r="C155" i="61"/>
  <c r="B298" i="63"/>
  <c r="C66" i="61"/>
  <c r="B148" i="63"/>
  <c r="D318" i="63"/>
  <c r="E235" i="61"/>
  <c r="D54" i="63"/>
  <c r="E201" i="61"/>
  <c r="D123" i="63"/>
  <c r="E477" i="61"/>
  <c r="C430" i="61"/>
  <c r="B239" i="63"/>
  <c r="A50" i="47"/>
  <c r="B44" i="63"/>
  <c r="C161" i="61"/>
  <c r="D223" i="63"/>
  <c r="E366" i="61"/>
  <c r="D32" i="63"/>
  <c r="E113" i="61"/>
  <c r="D128" i="63"/>
  <c r="E497" i="61"/>
  <c r="E271" i="61"/>
  <c r="D327" i="63"/>
  <c r="B250" i="63"/>
  <c r="C474" i="61"/>
  <c r="B111" i="63"/>
  <c r="C429" i="61"/>
  <c r="A117" i="47"/>
  <c r="D254" i="63"/>
  <c r="E490" i="61"/>
  <c r="B233" i="63"/>
  <c r="C406" i="61"/>
  <c r="D269" i="63"/>
  <c r="E39" i="61"/>
  <c r="C186" i="61"/>
  <c r="B178" i="63"/>
  <c r="B265" i="63"/>
  <c r="C23" i="61"/>
  <c r="C214" i="61"/>
  <c r="B185" i="63"/>
  <c r="A109" i="47"/>
  <c r="C397" i="61"/>
  <c r="B103" i="63"/>
  <c r="B281" i="63"/>
  <c r="C87" i="61"/>
  <c r="B301" i="63"/>
  <c r="C167" i="61"/>
  <c r="D40" i="63"/>
  <c r="E145" i="61"/>
  <c r="B79" i="63"/>
  <c r="A85" i="47"/>
  <c r="C301" i="61"/>
  <c r="D80" i="63"/>
  <c r="E305" i="61"/>
  <c r="E58" i="61"/>
  <c r="D146" i="63"/>
  <c r="C157" i="61"/>
  <c r="B43" i="63"/>
  <c r="A49" i="47"/>
  <c r="B33" i="63"/>
  <c r="C117" i="61"/>
  <c r="A39" i="47"/>
  <c r="B361" i="63"/>
  <c r="C407" i="61"/>
  <c r="D78" i="63"/>
  <c r="E297" i="61"/>
  <c r="E78" i="61"/>
  <c r="D151" i="63"/>
  <c r="B306" i="63"/>
  <c r="C187" i="61"/>
  <c r="C329" i="61"/>
  <c r="B86" i="63"/>
  <c r="A92" i="47"/>
  <c r="D136" i="63"/>
  <c r="E18" i="61"/>
  <c r="E11" i="61"/>
  <c r="D262" i="63"/>
  <c r="C114" i="61"/>
  <c r="B160" i="63"/>
  <c r="A63" i="47"/>
  <c r="C213" i="61"/>
  <c r="B57" i="63"/>
  <c r="D347" i="63"/>
  <c r="E351" i="61"/>
  <c r="D17" i="63"/>
  <c r="E53" i="61"/>
  <c r="C118" i="61"/>
  <c r="B161" i="63"/>
  <c r="E410" i="61"/>
  <c r="D234" i="63"/>
  <c r="A61" i="47"/>
  <c r="B55" i="63"/>
  <c r="C205" i="61"/>
  <c r="E33" i="61"/>
  <c r="D12" i="63"/>
  <c r="E29" i="61"/>
  <c r="D11" i="63"/>
  <c r="E203" i="61"/>
  <c r="D310" i="63"/>
  <c r="C422" i="61"/>
  <c r="B237" i="63"/>
  <c r="E167" i="61"/>
  <c r="D301" i="63"/>
  <c r="B376" i="63"/>
  <c r="C467" i="61"/>
  <c r="C105" i="61"/>
  <c r="A36" i="47"/>
  <c r="B30" i="63"/>
  <c r="B219" i="63"/>
  <c r="C350" i="61"/>
  <c r="C509" i="61"/>
  <c r="A137" i="47"/>
  <c r="B131" i="63"/>
  <c r="A43" i="47"/>
  <c r="B37" i="63"/>
  <c r="C133" i="61"/>
  <c r="D242" i="63"/>
  <c r="E442" i="61"/>
  <c r="B339" i="63"/>
  <c r="C319" i="61"/>
  <c r="C367" i="61"/>
  <c r="B351" i="63"/>
  <c r="B114" i="63"/>
  <c r="C441" i="61"/>
  <c r="A120" i="47"/>
  <c r="D175" i="63"/>
  <c r="E174" i="61"/>
  <c r="D200" i="63"/>
  <c r="E274" i="61"/>
  <c r="E298" i="61"/>
  <c r="D206" i="63"/>
  <c r="B308" i="63"/>
  <c r="C195" i="61"/>
  <c r="B109" i="63"/>
  <c r="C421" i="61"/>
  <c r="A115" i="47"/>
  <c r="B141" i="63"/>
  <c r="C38" i="61"/>
  <c r="D112" i="63"/>
  <c r="E433" i="61"/>
  <c r="E142" i="61"/>
  <c r="D167" i="63"/>
  <c r="D29" i="63"/>
  <c r="E101" i="61"/>
  <c r="D34" i="63"/>
  <c r="E121" i="61"/>
  <c r="E395" i="61"/>
  <c r="D358" i="63"/>
  <c r="D356" i="63"/>
  <c r="E387" i="61"/>
  <c r="C111" i="61"/>
  <c r="B287" i="63"/>
  <c r="D168" i="63"/>
  <c r="E146" i="61"/>
  <c r="B321" i="63"/>
  <c r="C247" i="61"/>
  <c r="C431" i="61"/>
  <c r="B367" i="63"/>
  <c r="C322" i="61"/>
  <c r="B212" i="63"/>
  <c r="D35" i="63"/>
  <c r="E125" i="61"/>
  <c r="C369" i="61"/>
  <c r="B96" i="63"/>
  <c r="A102" i="47"/>
  <c r="E51" i="61"/>
  <c r="D272" i="63"/>
  <c r="B129" i="63"/>
  <c r="C501" i="61"/>
  <c r="A135" i="47"/>
  <c r="E505" i="61"/>
  <c r="D130" i="63"/>
  <c r="C165" i="61"/>
  <c r="B45" i="63"/>
  <c r="A51" i="47"/>
  <c r="D332" i="63"/>
  <c r="E291" i="61"/>
  <c r="D99" i="63"/>
  <c r="E381" i="61"/>
  <c r="B364" i="63"/>
  <c r="C419" i="61"/>
  <c r="D323" i="63"/>
  <c r="E255" i="61"/>
  <c r="D274" i="63"/>
  <c r="E59" i="61"/>
  <c r="B324" i="63"/>
  <c r="C259" i="61"/>
  <c r="B174" i="63"/>
  <c r="C170" i="61"/>
  <c r="C207" i="61"/>
  <c r="B311" i="63"/>
  <c r="D159" i="63"/>
  <c r="E110" i="61"/>
  <c r="A121" i="47"/>
  <c r="C445" i="61"/>
  <c r="B115" i="63"/>
  <c r="C239" i="61"/>
  <c r="B319" i="63"/>
  <c r="C443" i="61"/>
  <c r="B370" i="63"/>
  <c r="B149" i="63"/>
  <c r="C70" i="61"/>
  <c r="C386" i="61"/>
  <c r="B228" i="63"/>
  <c r="E281" i="61"/>
  <c r="D74" i="63"/>
  <c r="D56" i="63"/>
  <c r="E209" i="61"/>
  <c r="E515" i="61"/>
  <c r="D388" i="63"/>
  <c r="E510" i="61"/>
  <c r="D259" i="63"/>
  <c r="C359" i="61"/>
  <c r="B349" i="63"/>
  <c r="B49" i="63"/>
  <c r="C181" i="61"/>
  <c r="A55" i="47"/>
  <c r="D121" i="63"/>
  <c r="E469" i="61"/>
  <c r="C71" i="61"/>
  <c r="B277" i="63"/>
  <c r="C89" i="61"/>
  <c r="B26" i="63"/>
  <c r="A32" i="47"/>
  <c r="C25" i="61"/>
  <c r="A16" i="47"/>
  <c r="B10" i="63"/>
  <c r="E123" i="61"/>
  <c r="D290" i="63"/>
  <c r="B297" i="63"/>
  <c r="C151" i="61"/>
  <c r="E353" i="61"/>
  <c r="D92" i="63"/>
  <c r="C494" i="61"/>
  <c r="B255" i="63"/>
  <c r="C370" i="61"/>
  <c r="B224" i="63"/>
  <c r="B186" i="63"/>
  <c r="C218" i="61"/>
  <c r="E102" i="47"/>
  <c r="E96" i="63"/>
  <c r="C171" i="63"/>
  <c r="D158" i="61"/>
  <c r="C476" i="61"/>
  <c r="B506" i="63"/>
  <c r="E67" i="63"/>
  <c r="E73" i="47"/>
  <c r="E115" i="63"/>
  <c r="E121" i="47"/>
  <c r="C65" i="63"/>
  <c r="D245" i="61"/>
  <c r="D341" i="61"/>
  <c r="C89" i="63"/>
  <c r="D7" i="61"/>
  <c r="C261" i="63"/>
  <c r="C10" i="63"/>
  <c r="D25" i="61"/>
  <c r="D316" i="61"/>
  <c r="C466" i="63"/>
  <c r="C393" i="63"/>
  <c r="D24" i="61"/>
  <c r="D39" i="61"/>
  <c r="C269" i="63"/>
  <c r="D222" i="61"/>
  <c r="C187" i="63"/>
  <c r="D510" i="63"/>
  <c r="E492" i="61"/>
  <c r="D469" i="63"/>
  <c r="E328" i="61"/>
  <c r="D180" i="61"/>
  <c r="C432" i="63"/>
  <c r="E58" i="47"/>
  <c r="E52" i="63"/>
  <c r="D381" i="61"/>
  <c r="C99" i="63"/>
  <c r="C477" i="63"/>
  <c r="D360" i="61"/>
  <c r="D444" i="63"/>
  <c r="E228" i="61"/>
  <c r="D429" i="61"/>
  <c r="C111" i="63"/>
  <c r="D306" i="61"/>
  <c r="C208" i="63"/>
  <c r="D359" i="61"/>
  <c r="C349" i="63"/>
  <c r="C304" i="61"/>
  <c r="B463" i="63"/>
  <c r="B481" i="63"/>
  <c r="C376" i="61"/>
  <c r="E352" i="61"/>
  <c r="D475" i="63"/>
  <c r="C365" i="63"/>
  <c r="D423" i="61"/>
  <c r="D320" i="61"/>
  <c r="C467" i="63"/>
  <c r="D452" i="63"/>
  <c r="E260" i="61"/>
  <c r="D89" i="61"/>
  <c r="C26" i="63"/>
  <c r="D65" i="61"/>
  <c r="C20" i="63"/>
  <c r="AR130" i="47"/>
  <c r="C475" i="63"/>
  <c r="D352" i="61"/>
  <c r="E106" i="47"/>
  <c r="E100" i="63"/>
  <c r="AR128" i="47"/>
  <c r="AR127" i="47"/>
  <c r="C376" i="63"/>
  <c r="D467" i="61"/>
  <c r="E292" i="61"/>
  <c r="D460" i="63"/>
  <c r="C101" i="63"/>
  <c r="D389" i="61"/>
  <c r="C153" i="63"/>
  <c r="D86" i="61"/>
  <c r="B494" i="63"/>
  <c r="C428" i="61"/>
  <c r="C295" i="63"/>
  <c r="D143" i="61"/>
  <c r="C52" i="61"/>
  <c r="B400" i="63"/>
  <c r="D500" i="63"/>
  <c r="E452" i="61"/>
  <c r="AR100" i="47"/>
  <c r="D33" i="61"/>
  <c r="C12" i="63"/>
  <c r="D405" i="63"/>
  <c r="E72" i="61"/>
  <c r="C301" i="63"/>
  <c r="D167" i="61"/>
  <c r="AR82" i="47"/>
  <c r="D67" i="61"/>
  <c r="C276" i="63"/>
  <c r="D279" i="61"/>
  <c r="C329" i="63"/>
  <c r="D405" i="61"/>
  <c r="C105" i="63"/>
  <c r="E368" i="61"/>
  <c r="D479" i="63"/>
  <c r="C220" i="63"/>
  <c r="D354" i="61"/>
  <c r="D509" i="63"/>
  <c r="E488" i="61"/>
  <c r="E12" i="63"/>
  <c r="E18" i="47"/>
  <c r="B479" i="63"/>
  <c r="C368" i="61"/>
  <c r="B456" i="63"/>
  <c r="C276" i="61"/>
  <c r="C488" i="61"/>
  <c r="B509" i="63"/>
  <c r="E92" i="61"/>
  <c r="D410" i="63"/>
  <c r="E112" i="47"/>
  <c r="E106" i="63"/>
  <c r="C155" i="63"/>
  <c r="D94" i="61"/>
  <c r="D319" i="61"/>
  <c r="C339" i="63"/>
  <c r="E11" i="63"/>
  <c r="E17" i="47"/>
  <c r="AR103" i="47"/>
  <c r="E496" i="61"/>
  <c r="D511" i="63"/>
  <c r="E35" i="63"/>
  <c r="E41" i="47"/>
  <c r="E30" i="63"/>
  <c r="E36" i="47"/>
  <c r="C219" i="63"/>
  <c r="D350" i="61"/>
  <c r="AR102" i="47"/>
  <c r="D213" i="61"/>
  <c r="C57" i="63"/>
  <c r="E131" i="63"/>
  <c r="E137" i="47"/>
  <c r="AR96" i="47"/>
  <c r="AR40" i="47"/>
  <c r="C74" i="63"/>
  <c r="D281" i="61"/>
  <c r="C172" i="61"/>
  <c r="B430" i="63"/>
  <c r="D92" i="61"/>
  <c r="C410" i="63"/>
  <c r="E129" i="63"/>
  <c r="E135" i="47"/>
  <c r="C271" i="63"/>
  <c r="D47" i="61"/>
  <c r="D389" i="63"/>
  <c r="E8" i="61"/>
  <c r="E104" i="63"/>
  <c r="E110" i="47"/>
  <c r="C134" i="63"/>
  <c r="D10" i="61"/>
  <c r="D104" i="61"/>
  <c r="C413" i="63"/>
  <c r="E58" i="63"/>
  <c r="E64" i="47"/>
  <c r="D449" i="63"/>
  <c r="E248" i="61"/>
  <c r="E42" i="63"/>
  <c r="E48" i="47"/>
  <c r="C420" i="63"/>
  <c r="D132" i="61"/>
  <c r="AR27" i="47"/>
  <c r="D392" i="63"/>
  <c r="E20" i="61"/>
  <c r="C409" i="63"/>
  <c r="D88" i="61"/>
  <c r="C28" i="63"/>
  <c r="D97" i="61"/>
  <c r="C384" i="61"/>
  <c r="B483" i="63"/>
  <c r="D212" i="61"/>
  <c r="C440" i="63"/>
  <c r="E104" i="47"/>
  <c r="E98" i="63"/>
  <c r="B405" i="63"/>
  <c r="C72" i="61"/>
  <c r="D482" i="63"/>
  <c r="E380" i="61"/>
  <c r="D195" i="61"/>
  <c r="C308" i="63"/>
  <c r="AR99" i="47"/>
  <c r="C45" i="63"/>
  <c r="D165" i="61"/>
  <c r="E21" i="47"/>
  <c r="E15" i="63"/>
  <c r="C40" i="61"/>
  <c r="B397" i="63"/>
  <c r="C237" i="63"/>
  <c r="D422" i="61"/>
  <c r="E336" i="61"/>
  <c r="D471" i="63"/>
  <c r="C196" i="61"/>
  <c r="B436" i="63"/>
  <c r="E109" i="63"/>
  <c r="E115" i="47"/>
  <c r="F3" i="63"/>
  <c r="F1" i="63" s="1"/>
  <c r="E27" i="63"/>
  <c r="E33" i="47"/>
  <c r="C474" i="63"/>
  <c r="D348" i="61"/>
  <c r="D415" i="61"/>
  <c r="C363" i="63"/>
  <c r="D85" i="61"/>
  <c r="C25" i="63"/>
  <c r="C421" i="63"/>
  <c r="D136" i="61"/>
  <c r="C321" i="63"/>
  <c r="D247" i="61"/>
  <c r="E324" i="61"/>
  <c r="D468" i="63"/>
  <c r="B461" i="63"/>
  <c r="C296" i="61"/>
  <c r="E408" i="61"/>
  <c r="D489" i="63"/>
  <c r="D62" i="61"/>
  <c r="C147" i="63"/>
  <c r="E97" i="63"/>
  <c r="E103" i="47"/>
  <c r="D459" i="61"/>
  <c r="C374" i="63"/>
  <c r="C388" i="63"/>
  <c r="D515" i="61"/>
  <c r="D138" i="61"/>
  <c r="C166" i="63"/>
  <c r="D506" i="61"/>
  <c r="C258" i="63"/>
  <c r="C288" i="63"/>
  <c r="D115" i="61"/>
  <c r="C316" i="63"/>
  <c r="D227" i="61"/>
  <c r="C436" i="61"/>
  <c r="B496" i="63"/>
  <c r="D315" i="61"/>
  <c r="C338" i="63"/>
  <c r="D411" i="63"/>
  <c r="E96" i="61"/>
  <c r="D126" i="61"/>
  <c r="C163" i="63"/>
  <c r="C233" i="63"/>
  <c r="D406" i="61"/>
  <c r="C106" i="63"/>
  <c r="D409" i="61"/>
  <c r="D208" i="61"/>
  <c r="C439" i="63"/>
  <c r="B452" i="63"/>
  <c r="C260" i="61"/>
  <c r="E38" i="63"/>
  <c r="E44" i="47"/>
  <c r="C491" i="63"/>
  <c r="D416" i="61"/>
  <c r="D31" i="61"/>
  <c r="C267" i="63"/>
  <c r="D330" i="61"/>
  <c r="C214" i="63"/>
  <c r="E113" i="47"/>
  <c r="E107" i="63"/>
  <c r="C76" i="61"/>
  <c r="B406" i="63"/>
  <c r="D457" i="61"/>
  <c r="C118" i="63"/>
  <c r="E102" i="63"/>
  <c r="E108" i="47"/>
  <c r="D163" i="61"/>
  <c r="C300" i="63"/>
  <c r="C417" i="63"/>
  <c r="D120" i="61"/>
  <c r="D184" i="61"/>
  <c r="C433" i="63"/>
  <c r="B391" i="63"/>
  <c r="C16" i="61"/>
  <c r="E91" i="63"/>
  <c r="E97" i="47"/>
  <c r="E82" i="63"/>
  <c r="E88" i="47"/>
  <c r="B457" i="63"/>
  <c r="C280" i="61"/>
  <c r="D235" i="61"/>
  <c r="C318" i="63"/>
  <c r="D472" i="63"/>
  <c r="E340" i="61"/>
  <c r="E13" i="63"/>
  <c r="E19" i="47"/>
  <c r="E108" i="63"/>
  <c r="E114" i="47"/>
  <c r="E88" i="63"/>
  <c r="E94" i="47"/>
  <c r="C448" i="61"/>
  <c r="B499" i="63"/>
  <c r="B453" i="63"/>
  <c r="C264" i="61"/>
  <c r="C244" i="61"/>
  <c r="B448" i="63"/>
  <c r="C340" i="63"/>
  <c r="D323" i="61"/>
  <c r="D102" i="61"/>
  <c r="C157" i="63"/>
  <c r="C120" i="61"/>
  <c r="B417" i="63"/>
  <c r="D313" i="61"/>
  <c r="C82" i="63"/>
  <c r="C331" i="63"/>
  <c r="D287" i="61"/>
  <c r="E57" i="47"/>
  <c r="E51" i="63"/>
  <c r="C179" i="63"/>
  <c r="D190" i="61"/>
  <c r="C193" i="63"/>
  <c r="D246" i="61"/>
  <c r="D448" i="63"/>
  <c r="E244" i="61"/>
  <c r="AR44" i="47"/>
  <c r="D35" i="61"/>
  <c r="C268" i="63"/>
  <c r="E56" i="61"/>
  <c r="D401" i="63"/>
  <c r="B485" i="63"/>
  <c r="C392" i="61"/>
  <c r="C311" i="63"/>
  <c r="D207" i="61"/>
  <c r="D465" i="63"/>
  <c r="E312" i="61"/>
  <c r="AR66" i="47"/>
  <c r="E6" i="63"/>
  <c r="E12" i="47"/>
  <c r="C282" i="63"/>
  <c r="D91" i="61"/>
  <c r="C391" i="63"/>
  <c r="D16" i="61"/>
  <c r="C28" i="61"/>
  <c r="B394" i="63"/>
  <c r="C453" i="63"/>
  <c r="D264" i="61"/>
  <c r="E420" i="61"/>
  <c r="D492" i="63"/>
  <c r="D504" i="63"/>
  <c r="E468" i="61"/>
  <c r="C418" i="63"/>
  <c r="D124" i="61"/>
  <c r="C457" i="63"/>
  <c r="D280" i="61"/>
  <c r="E54" i="63"/>
  <c r="E60" i="47"/>
  <c r="C352" i="63"/>
  <c r="D371" i="61"/>
  <c r="B395" i="63"/>
  <c r="C32" i="61"/>
  <c r="D258" i="61"/>
  <c r="C196" i="63"/>
  <c r="C239" i="63"/>
  <c r="D430" i="61"/>
  <c r="AR138" i="47"/>
  <c r="C347" i="63"/>
  <c r="D351" i="61"/>
  <c r="C480" i="63"/>
  <c r="D372" i="61"/>
  <c r="D188" i="61"/>
  <c r="C434" i="63"/>
  <c r="B516" i="63"/>
  <c r="C516" i="61"/>
  <c r="E92" i="63"/>
  <c r="E98" i="47"/>
  <c r="E40" i="63"/>
  <c r="E46" i="47"/>
  <c r="D19" i="61"/>
  <c r="C264" i="63"/>
  <c r="AR117" i="47"/>
  <c r="D303" i="61"/>
  <c r="C335" i="63"/>
  <c r="C204" i="63"/>
  <c r="D290" i="61"/>
  <c r="C265" i="63"/>
  <c r="D23" i="61"/>
  <c r="D439" i="63"/>
  <c r="E208" i="61"/>
  <c r="C420" i="61"/>
  <c r="B492" i="63"/>
  <c r="C445" i="63"/>
  <c r="D232" i="61"/>
  <c r="D250" i="61"/>
  <c r="C194" i="63"/>
  <c r="D484" i="63"/>
  <c r="E388" i="61"/>
  <c r="C309" i="63"/>
  <c r="D199" i="61"/>
  <c r="C398" i="63"/>
  <c r="D44" i="61"/>
  <c r="AR92" i="47"/>
  <c r="C212" i="63"/>
  <c r="D322" i="61"/>
  <c r="D442" i="63"/>
  <c r="E220" i="61"/>
  <c r="D292" i="61"/>
  <c r="C460" i="63"/>
  <c r="AR114" i="47"/>
  <c r="D157" i="61"/>
  <c r="C43" i="63"/>
  <c r="B508" i="63"/>
  <c r="C484" i="61"/>
  <c r="D87" i="61"/>
  <c r="C281" i="63"/>
  <c r="C59" i="63"/>
  <c r="D221" i="61"/>
  <c r="E84" i="47"/>
  <c r="E78" i="63"/>
  <c r="C484" i="63"/>
  <c r="D388" i="61"/>
  <c r="B476" i="63"/>
  <c r="C356" i="61"/>
  <c r="AR60" i="47"/>
  <c r="C116" i="63"/>
  <c r="D449" i="61"/>
  <c r="C108" i="63"/>
  <c r="D417" i="61"/>
  <c r="AR15" i="47"/>
  <c r="D252" i="61"/>
  <c r="C450" i="63"/>
  <c r="D186" i="61"/>
  <c r="C178" i="63"/>
  <c r="D107" i="61"/>
  <c r="C286" i="63"/>
  <c r="AR65" i="47"/>
  <c r="D150" i="61"/>
  <c r="C169" i="63"/>
  <c r="D99" i="61"/>
  <c r="C284" i="63"/>
  <c r="D317" i="61"/>
  <c r="C83" i="63"/>
  <c r="C33" i="63"/>
  <c r="D117" i="61"/>
  <c r="C399" i="63"/>
  <c r="D48" i="61"/>
  <c r="AR17" i="47"/>
  <c r="AR51" i="47"/>
  <c r="D403" i="63"/>
  <c r="E64" i="61"/>
  <c r="E128" i="61"/>
  <c r="D419" i="63"/>
  <c r="E23" i="47"/>
  <c r="E17" i="63"/>
  <c r="AR24" i="47"/>
  <c r="C192" i="61"/>
  <c r="B435" i="63"/>
  <c r="D410" i="61"/>
  <c r="C234" i="63"/>
  <c r="C381" i="63"/>
  <c r="D487" i="61"/>
  <c r="C133" i="63"/>
  <c r="D6" i="61"/>
  <c r="C136" i="63"/>
  <c r="D18" i="61"/>
  <c r="C192" i="63"/>
  <c r="D242" i="61"/>
  <c r="AR86" i="47"/>
  <c r="AR63" i="47"/>
  <c r="E456" i="61"/>
  <c r="D501" i="63"/>
  <c r="C37" i="63"/>
  <c r="D133" i="61"/>
  <c r="D226" i="61"/>
  <c r="C188" i="63"/>
  <c r="D308" i="61"/>
  <c r="C464" i="63"/>
  <c r="D364" i="61"/>
  <c r="C478" i="63"/>
  <c r="C160" i="61"/>
  <c r="B427" i="63"/>
  <c r="D436" i="63"/>
  <c r="E196" i="61"/>
  <c r="D192" i="61"/>
  <c r="C435" i="63"/>
  <c r="D63" i="61"/>
  <c r="C275" i="63"/>
  <c r="E43" i="63"/>
  <c r="E49" i="47"/>
  <c r="E252" i="61"/>
  <c r="D450" i="63"/>
  <c r="C164" i="63"/>
  <c r="D130" i="61"/>
  <c r="C462" i="63"/>
  <c r="D300" i="61"/>
  <c r="D154" i="61"/>
  <c r="C170" i="63"/>
  <c r="AR91" i="47"/>
  <c r="D314" i="61"/>
  <c r="C210" i="63"/>
  <c r="B471" i="63"/>
  <c r="C336" i="61"/>
  <c r="E84" i="61"/>
  <c r="D408" i="63"/>
  <c r="C176" i="61"/>
  <c r="B431" i="63"/>
  <c r="D378" i="61"/>
  <c r="C226" i="63"/>
  <c r="C355" i="63"/>
  <c r="D383" i="61"/>
  <c r="C141" i="63"/>
  <c r="D38" i="61"/>
  <c r="E112" i="63"/>
  <c r="E118" i="47"/>
  <c r="AR120" i="47"/>
  <c r="B442" i="63"/>
  <c r="C220" i="61"/>
  <c r="AR61" i="47"/>
  <c r="E111" i="47"/>
  <c r="E105" i="63"/>
  <c r="AR78" i="47"/>
  <c r="D156" i="61"/>
  <c r="C426" i="63"/>
  <c r="E8" i="63"/>
  <c r="E14" i="47"/>
  <c r="C14" i="63"/>
  <c r="D41" i="61"/>
  <c r="AR39" i="47"/>
  <c r="B449" i="63"/>
  <c r="C248" i="61"/>
  <c r="B392" i="63"/>
  <c r="C20" i="61"/>
  <c r="C380" i="61"/>
  <c r="B482" i="63"/>
  <c r="C17" i="63"/>
  <c r="D53" i="61"/>
  <c r="AR84" i="47"/>
  <c r="C504" i="61"/>
  <c r="B513" i="63"/>
  <c r="C344" i="63"/>
  <c r="D339" i="61"/>
  <c r="D111" i="61"/>
  <c r="C287" i="63"/>
  <c r="D84" i="61"/>
  <c r="C408" i="63"/>
  <c r="E136" i="61"/>
  <c r="D421" i="63"/>
  <c r="AR59" i="47"/>
  <c r="D324" i="61"/>
  <c r="C468" i="63"/>
  <c r="C127" i="63"/>
  <c r="D493" i="61"/>
  <c r="C283" i="63"/>
  <c r="D95" i="61"/>
  <c r="D108" i="61"/>
  <c r="C414" i="63"/>
  <c r="AR105" i="47"/>
  <c r="C454" i="63"/>
  <c r="D268" i="61"/>
  <c r="D251" i="61"/>
  <c r="C322" i="63"/>
  <c r="D80" i="61"/>
  <c r="C407" i="63"/>
  <c r="E35" i="47"/>
  <c r="E29" i="63"/>
  <c r="C72" i="63"/>
  <c r="D273" i="61"/>
  <c r="E276" i="61"/>
  <c r="D456" i="63"/>
  <c r="D291" i="61"/>
  <c r="C332" i="63"/>
  <c r="D441" i="61"/>
  <c r="C114" i="63"/>
  <c r="D454" i="63"/>
  <c r="E268" i="61"/>
  <c r="AR35" i="47"/>
  <c r="E156" i="61"/>
  <c r="D426" i="63"/>
  <c r="AR14" i="47"/>
  <c r="D452" i="61"/>
  <c r="C500" i="63"/>
  <c r="E76" i="47"/>
  <c r="E70" i="63"/>
  <c r="D455" i="61"/>
  <c r="C373" i="63"/>
  <c r="D105" i="61"/>
  <c r="C30" i="63"/>
  <c r="B515" i="63"/>
  <c r="C512" i="61"/>
  <c r="C126" i="63"/>
  <c r="D489" i="61"/>
  <c r="AR137" i="47"/>
  <c r="D121" i="61"/>
  <c r="C34" i="63"/>
  <c r="E43" i="47"/>
  <c r="E37" i="63"/>
  <c r="D395" i="61"/>
  <c r="C358" i="63"/>
  <c r="AR28" i="47"/>
  <c r="AR135" i="47"/>
  <c r="C253" i="63"/>
  <c r="D486" i="61"/>
  <c r="E100" i="47"/>
  <c r="E94" i="63"/>
  <c r="C8" i="61"/>
  <c r="B389" i="63"/>
  <c r="AR112" i="47"/>
  <c r="D394" i="61"/>
  <c r="C230" i="63"/>
  <c r="C505" i="63"/>
  <c r="D472" i="61"/>
  <c r="D153" i="61"/>
  <c r="C42" i="63"/>
  <c r="C231" i="63"/>
  <c r="D398" i="61"/>
  <c r="B478" i="63"/>
  <c r="C364" i="61"/>
  <c r="E34" i="47"/>
  <c r="E28" i="63"/>
  <c r="D511" i="61"/>
  <c r="C387" i="63"/>
  <c r="D450" i="61"/>
  <c r="C244" i="63"/>
  <c r="E212" i="61"/>
  <c r="D440" i="63"/>
  <c r="D36" i="61"/>
  <c r="C396" i="63"/>
  <c r="D29" i="61"/>
  <c r="C11" i="63"/>
  <c r="C357" i="63"/>
  <c r="D391" i="61"/>
  <c r="D77" i="61"/>
  <c r="C23" i="63"/>
  <c r="D166" i="61"/>
  <c r="C173" i="63"/>
  <c r="D12" i="61"/>
  <c r="C390" i="63"/>
  <c r="D332" i="61"/>
  <c r="C470" i="63"/>
  <c r="C109" i="63"/>
  <c r="D421" i="61"/>
  <c r="C52" i="63"/>
  <c r="D193" i="61"/>
  <c r="E436" i="61"/>
  <c r="D496" i="63"/>
  <c r="C18" i="63"/>
  <c r="D57" i="61"/>
  <c r="B404" i="63"/>
  <c r="C68" i="61"/>
  <c r="D15" i="61"/>
  <c r="C263" i="63"/>
  <c r="B408" i="63"/>
  <c r="C84" i="61"/>
  <c r="E348" i="61"/>
  <c r="D474" i="63"/>
  <c r="AR93" i="47"/>
  <c r="D435" i="63"/>
  <c r="E192" i="61"/>
  <c r="C460" i="61"/>
  <c r="B502" i="63"/>
  <c r="D344" i="61"/>
  <c r="C473" i="63"/>
  <c r="C324" i="61"/>
  <c r="B468" i="63"/>
  <c r="D431" i="61"/>
  <c r="C367" i="63"/>
  <c r="C246" i="63"/>
  <c r="D458" i="61"/>
  <c r="D189" i="61"/>
  <c r="C51" i="63"/>
  <c r="C39" i="63"/>
  <c r="D141" i="61"/>
  <c r="D393" i="63"/>
  <c r="E24" i="61"/>
  <c r="C444" i="61"/>
  <c r="B498" i="63"/>
  <c r="D285" i="61"/>
  <c r="C75" i="63"/>
  <c r="E472" i="61"/>
  <c r="D505" i="63"/>
  <c r="C119" i="63"/>
  <c r="D461" i="61"/>
  <c r="D508" i="61"/>
  <c r="C514" i="63"/>
  <c r="E504" i="61"/>
  <c r="D513" i="63"/>
  <c r="E32" i="63"/>
  <c r="E38" i="47"/>
  <c r="B437" i="63"/>
  <c r="C200" i="61"/>
  <c r="D488" i="63"/>
  <c r="E404" i="61"/>
  <c r="C152" i="61"/>
  <c r="B425" i="63"/>
  <c r="D444" i="61"/>
  <c r="C498" i="63"/>
  <c r="E67" i="47"/>
  <c r="E61" i="63"/>
  <c r="C132" i="63"/>
  <c r="D513" i="61"/>
  <c r="C472" i="61"/>
  <c r="B505" i="63"/>
  <c r="D435" i="61"/>
  <c r="C368" i="63"/>
  <c r="E119" i="63"/>
  <c r="E125" i="47"/>
  <c r="E128" i="47"/>
  <c r="E122" i="63"/>
  <c r="D432" i="63"/>
  <c r="E180" i="61"/>
  <c r="D434" i="63"/>
  <c r="E188" i="61"/>
  <c r="E93" i="47"/>
  <c r="E87" i="63"/>
  <c r="B401" i="63"/>
  <c r="C56" i="61"/>
  <c r="C485" i="63"/>
  <c r="D392" i="61"/>
  <c r="E64" i="63"/>
  <c r="E70" i="47"/>
  <c r="E138" i="47"/>
  <c r="E132" i="63"/>
  <c r="E88" i="61"/>
  <c r="D409" i="63"/>
  <c r="C366" i="63"/>
  <c r="D427" i="61"/>
  <c r="C224" i="63"/>
  <c r="D370" i="61"/>
  <c r="C364" i="63"/>
  <c r="D419" i="61"/>
  <c r="D37" i="61"/>
  <c r="C13" i="63"/>
  <c r="C174" i="63"/>
  <c r="D170" i="61"/>
  <c r="E69" i="63"/>
  <c r="E75" i="47"/>
  <c r="B439" i="63"/>
  <c r="C208" i="61"/>
  <c r="D244" i="61"/>
  <c r="C448" i="63"/>
  <c r="D463" i="63"/>
  <c r="E304" i="61"/>
  <c r="AR123" i="47"/>
  <c r="C465" i="63"/>
  <c r="D312" i="61"/>
  <c r="E44" i="63"/>
  <c r="E50" i="47"/>
  <c r="D225" i="61"/>
  <c r="C60" i="63"/>
  <c r="AR87" i="47"/>
  <c r="E55" i="47"/>
  <c r="E49" i="63"/>
  <c r="B445" i="63"/>
  <c r="C232" i="61"/>
  <c r="D418" i="63"/>
  <c r="E124" i="61"/>
  <c r="D113" i="61"/>
  <c r="C32" i="63"/>
  <c r="C290" i="63"/>
  <c r="D123" i="61"/>
  <c r="C215" i="63"/>
  <c r="D334" i="61"/>
  <c r="C437" i="63"/>
  <c r="D200" i="61"/>
  <c r="C213" i="63"/>
  <c r="D326" i="61"/>
  <c r="C323" i="63"/>
  <c r="D255" i="61"/>
  <c r="E62" i="47"/>
  <c r="E56" i="63"/>
  <c r="D295" i="61"/>
  <c r="C333" i="63"/>
  <c r="C394" i="63"/>
  <c r="D28" i="61"/>
  <c r="E124" i="47"/>
  <c r="E118" i="63"/>
  <c r="C252" i="63"/>
  <c r="D482" i="61"/>
  <c r="D407" i="61"/>
  <c r="C361" i="63"/>
  <c r="D403" i="61"/>
  <c r="C360" i="63"/>
  <c r="C476" i="63"/>
  <c r="D356" i="61"/>
  <c r="C447" i="63"/>
  <c r="D240" i="61"/>
  <c r="D164" i="61"/>
  <c r="C428" i="63"/>
  <c r="D464" i="61"/>
  <c r="C503" i="63"/>
  <c r="C138" i="63"/>
  <c r="D26" i="61"/>
  <c r="D358" i="61"/>
  <c r="C221" i="63"/>
  <c r="D465" i="61"/>
  <c r="C120" i="63"/>
  <c r="D54" i="61"/>
  <c r="C145" i="63"/>
  <c r="C73" i="63"/>
  <c r="D277" i="61"/>
  <c r="C306" i="63"/>
  <c r="D187" i="61"/>
  <c r="D424" i="63"/>
  <c r="E148" i="61"/>
  <c r="C342" i="63"/>
  <c r="D331" i="61"/>
  <c r="AR50" i="47"/>
  <c r="C9" i="63"/>
  <c r="D21" i="61"/>
  <c r="E76" i="61"/>
  <c r="D406" i="63"/>
  <c r="D478" i="61"/>
  <c r="C251" i="63"/>
  <c r="D385" i="61"/>
  <c r="C100" i="63"/>
  <c r="D103" i="61"/>
  <c r="C285" i="63"/>
  <c r="E79" i="63"/>
  <c r="E85" i="47"/>
  <c r="AR119" i="47"/>
  <c r="D474" i="61"/>
  <c r="C250" i="63"/>
  <c r="D32" i="61"/>
  <c r="C395" i="63"/>
  <c r="D27" i="61"/>
  <c r="C266" i="63"/>
  <c r="C400" i="63"/>
  <c r="D52" i="61"/>
  <c r="E15" i="47"/>
  <c r="E9" i="63"/>
  <c r="D338" i="61"/>
  <c r="C216" i="63"/>
  <c r="B412" i="63"/>
  <c r="C100" i="61"/>
  <c r="C172" i="63"/>
  <c r="D162" i="61"/>
  <c r="C135" i="63"/>
  <c r="D14" i="61"/>
  <c r="D453" i="63"/>
  <c r="E264" i="61"/>
  <c r="D206" i="61"/>
  <c r="C183" i="63"/>
  <c r="C372" i="61"/>
  <c r="B480" i="63"/>
  <c r="D516" i="63"/>
  <c r="E516" i="61"/>
  <c r="C507" i="63"/>
  <c r="D480" i="61"/>
  <c r="C472" i="63"/>
  <c r="D340" i="61"/>
  <c r="D134" i="61"/>
  <c r="C165" i="63"/>
  <c r="D434" i="61"/>
  <c r="C240" i="63"/>
  <c r="AR129" i="47"/>
  <c r="D432" i="61"/>
  <c r="C495" i="63"/>
  <c r="C360" i="61"/>
  <c r="B477" i="63"/>
  <c r="D174" i="61"/>
  <c r="C175" i="63"/>
  <c r="D471" i="61"/>
  <c r="C377" i="63"/>
  <c r="C146" i="63"/>
  <c r="D58" i="61"/>
  <c r="E116" i="63"/>
  <c r="E122" i="47"/>
  <c r="D9" i="61"/>
  <c r="C6" i="63"/>
  <c r="C369" i="63"/>
  <c r="D439" i="61"/>
  <c r="D438" i="63"/>
  <c r="E204" i="61"/>
  <c r="E39" i="47"/>
  <c r="E33" i="63"/>
  <c r="C168" i="61"/>
  <c r="B429" i="63"/>
  <c r="E396" i="61"/>
  <c r="D486" i="63"/>
  <c r="C427" i="63"/>
  <c r="D160" i="61"/>
  <c r="C223" i="63"/>
  <c r="D366" i="61"/>
  <c r="C315" i="63"/>
  <c r="D223" i="61"/>
  <c r="D424" i="61"/>
  <c r="C493" i="63"/>
  <c r="D78" i="61"/>
  <c r="C151" i="63"/>
  <c r="D194" i="61"/>
  <c r="C180" i="63"/>
  <c r="E92" i="47"/>
  <c r="E86" i="63"/>
  <c r="D426" i="61"/>
  <c r="C238" i="63"/>
  <c r="E61" i="47"/>
  <c r="E55" i="63"/>
  <c r="C29" i="63"/>
  <c r="D101" i="61"/>
  <c r="C262" i="63"/>
  <c r="D11" i="61"/>
  <c r="D365" i="61"/>
  <c r="C95" i="63"/>
  <c r="E164" i="61"/>
  <c r="D428" i="63"/>
  <c r="E216" i="61"/>
  <c r="D441" i="63"/>
  <c r="E46" i="63"/>
  <c r="E52" i="47"/>
  <c r="E48" i="61"/>
  <c r="D399" i="63"/>
  <c r="C486" i="63"/>
  <c r="D396" i="61"/>
  <c r="D480" i="63"/>
  <c r="E372" i="61"/>
  <c r="C243" i="63"/>
  <c r="D446" i="61"/>
  <c r="C431" i="63"/>
  <c r="D176" i="61"/>
  <c r="D301" i="61"/>
  <c r="C79" i="63"/>
  <c r="D495" i="63"/>
  <c r="E432" i="61"/>
  <c r="AR54" i="47"/>
  <c r="C160" i="63"/>
  <c r="D114" i="61"/>
  <c r="D116" i="61"/>
  <c r="C416" i="63"/>
  <c r="E34" i="63"/>
  <c r="E40" i="47"/>
  <c r="B501" i="63"/>
  <c r="C456" i="61"/>
  <c r="C441" i="63"/>
  <c r="D216" i="61"/>
  <c r="C22" i="63"/>
  <c r="D73" i="61"/>
  <c r="AR18" i="47"/>
  <c r="AR74" i="47"/>
  <c r="AT11" i="47"/>
  <c r="AT9" i="47" s="1"/>
  <c r="AJ9" i="47" s="1"/>
  <c r="AU9" i="47"/>
  <c r="AJ8" i="47" s="1"/>
  <c r="E68" i="47"/>
  <c r="E62" i="63"/>
  <c r="D475" i="61"/>
  <c r="C378" i="63"/>
  <c r="D175" i="61"/>
  <c r="C303" i="63"/>
  <c r="AR133" i="47"/>
  <c r="D437" i="61"/>
  <c r="C113" i="63"/>
  <c r="E117" i="47"/>
  <c r="E111" i="63"/>
  <c r="D220" i="61"/>
  <c r="C442" i="63"/>
  <c r="D205" i="61"/>
  <c r="C55" i="63"/>
  <c r="C200" i="63"/>
  <c r="D274" i="61"/>
  <c r="D462" i="63"/>
  <c r="E300" i="61"/>
  <c r="C185" i="63"/>
  <c r="D214" i="61"/>
  <c r="AR13" i="47"/>
  <c r="D168" i="61"/>
  <c r="C429" i="63"/>
  <c r="C492" i="63"/>
  <c r="D420" i="61"/>
  <c r="AR11" i="47"/>
  <c r="C480" i="61"/>
  <c r="B507" i="63"/>
  <c r="D147" i="61"/>
  <c r="C296" i="63"/>
  <c r="E176" i="61"/>
  <c r="D431" i="63"/>
  <c r="D112" i="61"/>
  <c r="C415" i="63"/>
  <c r="E16" i="63"/>
  <c r="E22" i="47"/>
  <c r="B459" i="63"/>
  <c r="C288" i="61"/>
  <c r="AR131" i="47"/>
  <c r="C60" i="61"/>
  <c r="B402" i="63"/>
  <c r="C104" i="63"/>
  <c r="D401" i="61"/>
  <c r="C195" i="63"/>
  <c r="D254" i="61"/>
  <c r="E59" i="63"/>
  <c r="E65" i="47"/>
  <c r="AR23" i="47"/>
  <c r="C346" i="63"/>
  <c r="D347" i="61"/>
  <c r="E73" i="63"/>
  <c r="E79" i="47"/>
  <c r="D516" i="61"/>
  <c r="C516" i="63"/>
  <c r="AR85" i="47"/>
  <c r="D398" i="63"/>
  <c r="E44" i="61"/>
  <c r="C489" i="63"/>
  <c r="D408" i="61"/>
  <c r="C494" i="63"/>
  <c r="D428" i="61"/>
  <c r="D407" i="63"/>
  <c r="E80" i="61"/>
  <c r="C97" i="63"/>
  <c r="D373" i="61"/>
  <c r="B450" i="63"/>
  <c r="C252" i="61"/>
  <c r="D345" i="61"/>
  <c r="C90" i="63"/>
  <c r="D299" i="61"/>
  <c r="C334" i="63"/>
  <c r="AR43" i="47"/>
  <c r="AR64" i="47"/>
  <c r="C356" i="63"/>
  <c r="D387" i="61"/>
  <c r="C84" i="63"/>
  <c r="D321" i="61"/>
  <c r="D203" i="61"/>
  <c r="C310" i="63"/>
  <c r="E40" i="61"/>
  <c r="D397" i="63"/>
  <c r="E120" i="47"/>
  <c r="E114" i="63"/>
  <c r="D411" i="61"/>
  <c r="C362" i="63"/>
  <c r="D177" i="61"/>
  <c r="C48" i="63"/>
  <c r="B393" i="63"/>
  <c r="C24" i="61"/>
  <c r="C70" i="63"/>
  <c r="D265" i="61"/>
  <c r="C496" i="61"/>
  <c r="B511" i="63"/>
  <c r="AR36" i="47"/>
  <c r="AR81" i="47"/>
  <c r="D498" i="61"/>
  <c r="C256" i="63"/>
  <c r="C515" i="63"/>
  <c r="D512" i="61"/>
  <c r="E500" i="61"/>
  <c r="D512" i="63"/>
  <c r="C96" i="63"/>
  <c r="D369" i="61"/>
  <c r="B416" i="63"/>
  <c r="C116" i="61"/>
  <c r="E71" i="47"/>
  <c r="E65" i="63"/>
  <c r="E125" i="63"/>
  <c r="E131" i="47"/>
  <c r="E132" i="47"/>
  <c r="E126" i="63"/>
  <c r="AR89" i="47"/>
  <c r="C131" i="63"/>
  <c r="D509" i="61"/>
  <c r="D413" i="61"/>
  <c r="C107" i="63"/>
  <c r="D284" i="61"/>
  <c r="C458" i="63"/>
  <c r="AR80" i="47"/>
  <c r="D430" i="63"/>
  <c r="E172" i="61"/>
  <c r="D507" i="61"/>
  <c r="C386" i="63"/>
  <c r="E476" i="61"/>
  <c r="D506" i="63"/>
  <c r="C94" i="63"/>
  <c r="D361" i="61"/>
  <c r="AR110" i="47"/>
  <c r="C58" i="63"/>
  <c r="D217" i="61"/>
  <c r="C449" i="63"/>
  <c r="D248" i="61"/>
  <c r="AR125" i="47"/>
  <c r="E364" i="61"/>
  <c r="D478" i="63"/>
  <c r="E130" i="63"/>
  <c r="E136" i="47"/>
  <c r="D13" i="61"/>
  <c r="C7" i="63"/>
  <c r="B409" i="63"/>
  <c r="C88" i="61"/>
  <c r="C469" i="63"/>
  <c r="D328" i="61"/>
  <c r="D384" i="61"/>
  <c r="C483" i="63"/>
  <c r="C212" i="61"/>
  <c r="B440" i="63"/>
  <c r="E68" i="63"/>
  <c r="E74" i="47"/>
  <c r="C85" i="63"/>
  <c r="D325" i="61"/>
  <c r="D71" i="61"/>
  <c r="C277" i="63"/>
  <c r="C93" i="63"/>
  <c r="D357" i="61"/>
  <c r="E51" i="47"/>
  <c r="E45" i="63"/>
  <c r="AR21" i="47"/>
  <c r="C180" i="61"/>
  <c r="B432" i="63"/>
  <c r="E23" i="63"/>
  <c r="E29" i="47"/>
  <c r="E12" i="61"/>
  <c r="D390" i="63"/>
  <c r="D491" i="63"/>
  <c r="E416" i="61"/>
  <c r="C332" i="61"/>
  <c r="B470" i="63"/>
  <c r="D336" i="61"/>
  <c r="C471" i="63"/>
  <c r="AR115" i="47"/>
  <c r="E11" i="47"/>
  <c r="E5" i="63"/>
  <c r="D93" i="61"/>
  <c r="C27" i="63"/>
  <c r="C404" i="63"/>
  <c r="D68" i="61"/>
  <c r="D282" i="61"/>
  <c r="C202" i="63"/>
  <c r="E460" i="61"/>
  <c r="D502" i="63"/>
  <c r="C372" i="63"/>
  <c r="D451" i="61"/>
  <c r="AR118" i="47"/>
  <c r="B488" i="63"/>
  <c r="C404" i="61"/>
  <c r="D514" i="61"/>
  <c r="C260" i="63"/>
  <c r="D49" i="61"/>
  <c r="C16" i="63"/>
  <c r="C440" i="61"/>
  <c r="B497" i="63"/>
  <c r="D229" i="61"/>
  <c r="C61" i="63"/>
  <c r="C149" i="63"/>
  <c r="D70" i="61"/>
  <c r="C236" i="61"/>
  <c r="B446" i="63"/>
  <c r="E93" i="63"/>
  <c r="E99" i="47"/>
  <c r="D137" i="61"/>
  <c r="C38" i="63"/>
  <c r="C320" i="63"/>
  <c r="D243" i="61"/>
  <c r="E120" i="61"/>
  <c r="D417" i="63"/>
  <c r="C316" i="61"/>
  <c r="B466" i="63"/>
  <c r="C348" i="61"/>
  <c r="B474" i="63"/>
  <c r="D296" i="61"/>
  <c r="C461" i="63"/>
  <c r="C247" i="63"/>
  <c r="D462" i="61"/>
  <c r="C325" i="63"/>
  <c r="D263" i="61"/>
  <c r="E240" i="61"/>
  <c r="D447" i="63"/>
  <c r="E72" i="47"/>
  <c r="E66" i="63"/>
  <c r="D129" i="61"/>
  <c r="C36" i="63"/>
  <c r="C320" i="61"/>
  <c r="B467" i="63"/>
  <c r="C499" i="63"/>
  <c r="D448" i="61"/>
  <c r="E140" i="61"/>
  <c r="D422" i="63"/>
  <c r="C102" i="63"/>
  <c r="D393" i="61"/>
  <c r="B469" i="63"/>
  <c r="C328" i="61"/>
  <c r="D375" i="61"/>
  <c r="C353" i="63"/>
  <c r="D349" i="61"/>
  <c r="C91" i="63"/>
  <c r="E25" i="63"/>
  <c r="E31" i="47"/>
  <c r="C307" i="63"/>
  <c r="D191" i="61"/>
  <c r="E41" i="63"/>
  <c r="E47" i="47"/>
  <c r="C96" i="61"/>
  <c r="B411" i="63"/>
  <c r="C324" i="63"/>
  <c r="D259" i="61"/>
  <c r="D445" i="61"/>
  <c r="C115" i="63"/>
  <c r="C455" i="63"/>
  <c r="D272" i="61"/>
  <c r="D81" i="61"/>
  <c r="C24" i="63"/>
  <c r="C422" i="63"/>
  <c r="D140" i="61"/>
  <c r="D495" i="61"/>
  <c r="C383" i="63"/>
  <c r="C184" i="63"/>
  <c r="D210" i="61"/>
  <c r="C444" i="63"/>
  <c r="D228" i="61"/>
  <c r="C188" i="61"/>
  <c r="B434" i="63"/>
  <c r="B493" i="63"/>
  <c r="C424" i="61"/>
  <c r="C326" i="63"/>
  <c r="D267" i="61"/>
  <c r="D423" i="63"/>
  <c r="E144" i="61"/>
  <c r="E56" i="47"/>
  <c r="E50" i="63"/>
  <c r="E123" i="63"/>
  <c r="E129" i="47"/>
  <c r="E42" i="47"/>
  <c r="E36" i="63"/>
  <c r="D491" i="61"/>
  <c r="C382" i="63"/>
  <c r="C56" i="63"/>
  <c r="D209" i="61"/>
  <c r="D169" i="61"/>
  <c r="C46" i="63"/>
  <c r="E121" i="63"/>
  <c r="E127" i="47"/>
  <c r="D497" i="61"/>
  <c r="C128" i="63"/>
  <c r="C254" i="63"/>
  <c r="D490" i="61"/>
  <c r="C292" i="61"/>
  <c r="B460" i="63"/>
  <c r="C181" i="63"/>
  <c r="D198" i="61"/>
  <c r="D386" i="61"/>
  <c r="C228" i="63"/>
  <c r="C451" i="63"/>
  <c r="D256" i="61"/>
  <c r="D466" i="63"/>
  <c r="E316" i="61"/>
  <c r="C297" i="63"/>
  <c r="D151" i="61"/>
  <c r="D457" i="63"/>
  <c r="E280" i="61"/>
  <c r="D494" i="61"/>
  <c r="C255" i="63"/>
  <c r="AR19" i="47"/>
  <c r="E95" i="63"/>
  <c r="E101" i="47"/>
  <c r="C510" i="63"/>
  <c r="D492" i="61"/>
  <c r="E236" i="61"/>
  <c r="D446" i="63"/>
  <c r="C406" i="63"/>
  <c r="D76" i="61"/>
  <c r="E256" i="61"/>
  <c r="D451" i="63"/>
  <c r="E400" i="61"/>
  <c r="D487" i="63"/>
  <c r="AR97" i="47"/>
  <c r="C77" i="63"/>
  <c r="D293" i="61"/>
  <c r="C292" i="63"/>
  <c r="D131" i="61"/>
  <c r="AR67" i="47"/>
  <c r="C412" i="63"/>
  <c r="D100" i="61"/>
  <c r="D443" i="63"/>
  <c r="E224" i="61"/>
  <c r="E77" i="63"/>
  <c r="E83" i="47"/>
  <c r="B423" i="63"/>
  <c r="C144" i="61"/>
  <c r="D485" i="63"/>
  <c r="E392" i="61"/>
  <c r="D335" i="61"/>
  <c r="C343" i="63"/>
  <c r="E124" i="63"/>
  <c r="E130" i="47"/>
  <c r="C205" i="63"/>
  <c r="D294" i="61"/>
  <c r="C204" i="61"/>
  <c r="B438" i="63"/>
  <c r="AR109" i="47"/>
  <c r="C224" i="61"/>
  <c r="B443" i="63"/>
  <c r="AR16" i="47"/>
  <c r="E37" i="47"/>
  <c r="E31" i="63"/>
  <c r="E480" i="61"/>
  <c r="D507" i="63"/>
  <c r="D155" i="61"/>
  <c r="C298" i="63"/>
  <c r="C54" i="63"/>
  <c r="D201" i="61"/>
  <c r="E107" i="47"/>
  <c r="E101" i="63"/>
  <c r="C249" i="63"/>
  <c r="D470" i="61"/>
  <c r="C225" i="63"/>
  <c r="D374" i="61"/>
  <c r="B428" i="63"/>
  <c r="C164" i="61"/>
  <c r="D484" i="61"/>
  <c r="C508" i="63"/>
  <c r="B510" i="63"/>
  <c r="C492" i="61"/>
  <c r="D139" i="61"/>
  <c r="C294" i="63"/>
  <c r="C272" i="63"/>
  <c r="D51" i="61"/>
  <c r="D391" i="63"/>
  <c r="E16" i="61"/>
  <c r="C156" i="63"/>
  <c r="D98" i="61"/>
  <c r="D327" i="61"/>
  <c r="C341" i="63"/>
  <c r="E30" i="47"/>
  <c r="E24" i="63"/>
  <c r="D127" i="61"/>
  <c r="C291" i="63"/>
  <c r="E168" i="61"/>
  <c r="D429" i="63"/>
  <c r="C31" i="63"/>
  <c r="D109" i="61"/>
  <c r="E113" i="63"/>
  <c r="E119" i="47"/>
  <c r="C176" i="63"/>
  <c r="D178" i="61"/>
  <c r="E19" i="63"/>
  <c r="E25" i="47"/>
  <c r="C47" i="63"/>
  <c r="D173" i="61"/>
  <c r="C48" i="61"/>
  <c r="B399" i="63"/>
  <c r="E109" i="47"/>
  <c r="E103" i="63"/>
  <c r="AR90" i="47"/>
  <c r="C443" i="63"/>
  <c r="D224" i="61"/>
  <c r="B419" i="63"/>
  <c r="C128" i="61"/>
  <c r="D304" i="61"/>
  <c r="C463" i="63"/>
  <c r="D283" i="61"/>
  <c r="C330" i="63"/>
  <c r="D5" i="61"/>
  <c r="C5" i="63"/>
  <c r="D367" i="61"/>
  <c r="C351" i="63"/>
  <c r="D145" i="61"/>
  <c r="C40" i="63"/>
  <c r="AR111" i="47"/>
  <c r="E80" i="63"/>
  <c r="E86" i="47"/>
  <c r="D477" i="63"/>
  <c r="E360" i="61"/>
  <c r="C379" i="63"/>
  <c r="D479" i="61"/>
  <c r="C44" i="63"/>
  <c r="D161" i="61"/>
  <c r="D447" i="61"/>
  <c r="C371" i="63"/>
  <c r="C302" i="63"/>
  <c r="D171" i="61"/>
  <c r="AR69" i="47"/>
  <c r="AR79" i="47"/>
  <c r="C168" i="63"/>
  <c r="D146" i="61"/>
  <c r="AR46" i="47"/>
  <c r="E356" i="61"/>
  <c r="D476" i="63"/>
  <c r="C344" i="61"/>
  <c r="B473" i="63"/>
  <c r="D355" i="61"/>
  <c r="C348" i="63"/>
  <c r="C112" i="61"/>
  <c r="B415" i="63"/>
  <c r="E27" i="47"/>
  <c r="E21" i="63"/>
  <c r="D22" i="61"/>
  <c r="C137" i="63"/>
  <c r="D377" i="61"/>
  <c r="C98" i="63"/>
  <c r="D50" i="61"/>
  <c r="C144" i="63"/>
  <c r="D118" i="61"/>
  <c r="C161" i="63"/>
  <c r="B490" i="63"/>
  <c r="C412" i="61"/>
  <c r="C424" i="63"/>
  <c r="D148" i="61"/>
  <c r="D488" i="61"/>
  <c r="C509" i="63"/>
  <c r="C500" i="61"/>
  <c r="B512" i="63"/>
  <c r="C402" i="63"/>
  <c r="D60" i="61"/>
  <c r="AR94" i="47"/>
  <c r="AR34" i="47"/>
  <c r="C143" i="63"/>
  <c r="D46" i="61"/>
  <c r="D40" i="61"/>
  <c r="C397" i="63"/>
  <c r="B484" i="63"/>
  <c r="C388" i="61"/>
  <c r="C359" i="63"/>
  <c r="D399" i="61"/>
  <c r="E68" i="61"/>
  <c r="D404" i="63"/>
  <c r="C53" i="63"/>
  <c r="D197" i="61"/>
  <c r="B424" i="63"/>
  <c r="C148" i="61"/>
  <c r="C408" i="61"/>
  <c r="B489" i="63"/>
  <c r="D106" i="61"/>
  <c r="C158" i="63"/>
  <c r="D231" i="61"/>
  <c r="C317" i="63"/>
  <c r="E116" i="61"/>
  <c r="D416" i="63"/>
  <c r="C68" i="63"/>
  <c r="D257" i="61"/>
  <c r="D72" i="61"/>
  <c r="C405" i="63"/>
  <c r="C482" i="63"/>
  <c r="D380" i="61"/>
  <c r="B403" i="63"/>
  <c r="C64" i="61"/>
  <c r="D211" i="61"/>
  <c r="C312" i="63"/>
  <c r="C241" i="63"/>
  <c r="D438" i="61"/>
  <c r="E18" i="63"/>
  <c r="E24" i="47"/>
  <c r="C490" i="63"/>
  <c r="D412" i="61"/>
  <c r="E53" i="63"/>
  <c r="E59" i="47"/>
  <c r="E344" i="61"/>
  <c r="D473" i="63"/>
  <c r="E22" i="63"/>
  <c r="E28" i="47"/>
  <c r="D442" i="61"/>
  <c r="C242" i="63"/>
  <c r="B420" i="63"/>
  <c r="C132" i="61"/>
  <c r="AR104" i="47"/>
  <c r="D396" i="63"/>
  <c r="E36" i="61"/>
  <c r="D497" i="63"/>
  <c r="E440" i="61"/>
  <c r="B414" i="63"/>
  <c r="C108" i="61"/>
  <c r="E105" i="47"/>
  <c r="E99" i="63"/>
  <c r="E39" i="63"/>
  <c r="E45" i="47"/>
  <c r="D142" i="61"/>
  <c r="C167" i="63"/>
  <c r="AR45" i="47"/>
  <c r="E78" i="47"/>
  <c r="E72" i="63"/>
  <c r="C270" i="63"/>
  <c r="D43" i="61"/>
  <c r="C280" i="63"/>
  <c r="D83" i="61"/>
  <c r="B500" i="63"/>
  <c r="C452" i="61"/>
  <c r="D152" i="61"/>
  <c r="C425" i="63"/>
  <c r="D110" i="61"/>
  <c r="C159" i="63"/>
  <c r="C35" i="63"/>
  <c r="D125" i="61"/>
  <c r="AR132" i="47"/>
  <c r="E95" i="47"/>
  <c r="E89" i="63"/>
  <c r="D238" i="61"/>
  <c r="C191" i="63"/>
  <c r="D458" i="63"/>
  <c r="E284" i="61"/>
  <c r="E74" i="63"/>
  <c r="E80" i="47"/>
  <c r="D455" i="63"/>
  <c r="E272" i="61"/>
  <c r="C313" i="63"/>
  <c r="D215" i="61"/>
  <c r="E132" i="61"/>
  <c r="D420" i="63"/>
  <c r="C140" i="61"/>
  <c r="B422" i="63"/>
  <c r="E7" i="63"/>
  <c r="E13" i="47"/>
  <c r="E384" i="61"/>
  <c r="D483" i="63"/>
  <c r="D79" i="61"/>
  <c r="C279" i="63"/>
  <c r="AR55" i="47"/>
  <c r="D414" i="61"/>
  <c r="C235" i="63"/>
  <c r="E85" i="63"/>
  <c r="E91" i="47"/>
  <c r="C190" i="63"/>
  <c r="D234" i="61"/>
  <c r="C67" i="63"/>
  <c r="D253" i="61"/>
  <c r="AR29" i="47"/>
  <c r="D514" i="63"/>
  <c r="E508" i="61"/>
  <c r="B491" i="63"/>
  <c r="C416" i="61"/>
  <c r="D470" i="63"/>
  <c r="E332" i="61"/>
  <c r="E110" i="63"/>
  <c r="E116" i="47"/>
  <c r="C513" i="63"/>
  <c r="D504" i="61"/>
  <c r="D436" i="61"/>
  <c r="C496" i="63"/>
  <c r="D453" i="61"/>
  <c r="C117" i="63"/>
  <c r="D502" i="61"/>
  <c r="C257" i="63"/>
  <c r="C198" i="63"/>
  <c r="D266" i="61"/>
  <c r="D437" i="63"/>
  <c r="E200" i="61"/>
  <c r="D362" i="61"/>
  <c r="C222" i="63"/>
  <c r="C41" i="63"/>
  <c r="D149" i="61"/>
  <c r="D460" i="61"/>
  <c r="C502" i="63"/>
  <c r="D346" i="61"/>
  <c r="C218" i="63"/>
  <c r="D278" i="61"/>
  <c r="C201" i="63"/>
  <c r="D307" i="61"/>
  <c r="C336" i="63"/>
  <c r="C50" i="63"/>
  <c r="D185" i="61"/>
  <c r="C319" i="63"/>
  <c r="D239" i="61"/>
  <c r="D481" i="61"/>
  <c r="C124" i="63"/>
  <c r="B475" i="63"/>
  <c r="C352" i="61"/>
  <c r="B455" i="63"/>
  <c r="C272" i="61"/>
  <c r="D172" i="61"/>
  <c r="C430" i="63"/>
  <c r="D8" i="61"/>
  <c r="C389" i="63"/>
  <c r="C130" i="63"/>
  <c r="D505" i="61"/>
  <c r="D363" i="61"/>
  <c r="C350" i="63"/>
  <c r="D440" i="61"/>
  <c r="C497" i="63"/>
  <c r="C274" i="63"/>
  <c r="D59" i="61"/>
  <c r="C305" i="63"/>
  <c r="D183" i="61"/>
  <c r="AR113" i="47"/>
  <c r="D309" i="61"/>
  <c r="C81" i="63"/>
  <c r="C69" i="63"/>
  <c r="D261" i="61"/>
  <c r="B433" i="63"/>
  <c r="C184" i="61"/>
  <c r="D499" i="63"/>
  <c r="E448" i="61"/>
  <c r="C124" i="61"/>
  <c r="B418" i="63"/>
  <c r="C370" i="63"/>
  <c r="D443" i="61"/>
  <c r="C103" i="63"/>
  <c r="D397" i="61"/>
  <c r="D181" i="61"/>
  <c r="C49" i="63"/>
  <c r="AR32" i="47"/>
  <c r="D376" i="61"/>
  <c r="C481" i="63"/>
  <c r="C182" i="63"/>
  <c r="D202" i="61"/>
  <c r="D382" i="61"/>
  <c r="C227" i="63"/>
  <c r="C148" i="63"/>
  <c r="D66" i="61"/>
  <c r="C92" i="63"/>
  <c r="D353" i="61"/>
  <c r="C186" i="63"/>
  <c r="D218" i="61"/>
  <c r="C273" i="63"/>
  <c r="D55" i="61"/>
  <c r="D477" i="61"/>
  <c r="C123" i="63"/>
  <c r="D249" i="61"/>
  <c r="C66" i="63"/>
  <c r="E20" i="63"/>
  <c r="E26" i="47"/>
  <c r="E464" i="61"/>
  <c r="D503" i="63"/>
  <c r="C438" i="63"/>
  <c r="D204" i="61"/>
  <c r="D510" i="61"/>
  <c r="C259" i="63"/>
  <c r="D400" i="61"/>
  <c r="C487" i="63"/>
  <c r="C452" i="63"/>
  <c r="D260" i="61"/>
  <c r="C121" i="63"/>
  <c r="D469" i="61"/>
  <c r="B444" i="63"/>
  <c r="C228" i="61"/>
  <c r="C411" i="63"/>
  <c r="D96" i="61"/>
  <c r="D144" i="61"/>
  <c r="C423" i="63"/>
  <c r="B472" i="63"/>
  <c r="C340" i="61"/>
  <c r="E60" i="63"/>
  <c r="E66" i="47"/>
  <c r="D466" i="61"/>
  <c r="C248" i="63"/>
  <c r="C154" i="63"/>
  <c r="D90" i="61"/>
  <c r="D219" i="61"/>
  <c r="C314" i="63"/>
  <c r="D237" i="61"/>
  <c r="C63" i="63"/>
  <c r="D454" i="61"/>
  <c r="C245" i="63"/>
  <c r="E16" i="47"/>
  <c r="E10" i="63"/>
  <c r="C140" i="63"/>
  <c r="D34" i="61"/>
  <c r="D390" i="61"/>
  <c r="C229" i="63"/>
  <c r="D262" i="61"/>
  <c r="C197" i="63"/>
  <c r="C236" i="63"/>
  <c r="D418" i="61"/>
  <c r="C432" i="61"/>
  <c r="B495" i="63"/>
  <c r="D82" i="61"/>
  <c r="C152" i="63"/>
  <c r="D464" i="63"/>
  <c r="E308" i="61"/>
  <c r="C256" i="61"/>
  <c r="B451" i="63"/>
  <c r="D427" i="63"/>
  <c r="E160" i="61"/>
  <c r="D445" i="63"/>
  <c r="E232" i="61"/>
  <c r="E26" i="63"/>
  <c r="E32" i="47"/>
  <c r="E376" i="61"/>
  <c r="D481" i="63"/>
  <c r="AR68" i="47"/>
  <c r="E128" i="63"/>
  <c r="E134" i="47"/>
  <c r="C327" i="63"/>
  <c r="D271" i="61"/>
  <c r="C240" i="61"/>
  <c r="B447" i="63"/>
  <c r="C312" i="61"/>
  <c r="B465" i="63"/>
  <c r="D459" i="63"/>
  <c r="E288" i="61"/>
  <c r="C304" i="63"/>
  <c r="D179" i="61"/>
  <c r="AR52" i="47"/>
  <c r="B464" i="63"/>
  <c r="C308" i="61"/>
  <c r="C400" i="61"/>
  <c r="B487" i="63"/>
  <c r="C468" i="61"/>
  <c r="B504" i="63"/>
  <c r="C76" i="63"/>
  <c r="D289" i="61"/>
  <c r="C71" i="63"/>
  <c r="D269" i="61"/>
  <c r="C80" i="63"/>
  <c r="D305" i="61"/>
  <c r="D318" i="61"/>
  <c r="C211" i="63"/>
  <c r="E53" i="47"/>
  <c r="E47" i="63"/>
  <c r="C464" i="61"/>
  <c r="B503" i="63"/>
  <c r="C354" i="63"/>
  <c r="D379" i="61"/>
  <c r="C216" i="61"/>
  <c r="B441" i="63"/>
  <c r="AR126" i="47"/>
  <c r="D128" i="61"/>
  <c r="C419" i="63"/>
  <c r="D297" i="61"/>
  <c r="C78" i="63"/>
  <c r="D74" i="61"/>
  <c r="C150" i="63"/>
  <c r="D311" i="61"/>
  <c r="C337" i="63"/>
  <c r="D493" i="63"/>
  <c r="E424" i="61"/>
  <c r="E76" i="63"/>
  <c r="E82" i="47"/>
  <c r="AR107" i="47"/>
  <c r="D400" i="63"/>
  <c r="E52" i="61"/>
  <c r="E100" i="61"/>
  <c r="D412" i="63"/>
  <c r="D337" i="61"/>
  <c r="C88" i="63"/>
  <c r="D69" i="61"/>
  <c r="C21" i="63"/>
  <c r="D463" i="61"/>
  <c r="C375" i="63"/>
  <c r="E69" i="47"/>
  <c r="E63" i="63"/>
  <c r="E120" i="63"/>
  <c r="E126" i="47"/>
  <c r="E77" i="47"/>
  <c r="E71" i="63"/>
  <c r="D415" i="63"/>
  <c r="E112" i="61"/>
  <c r="C19" i="63"/>
  <c r="D61" i="61"/>
  <c r="AR49" i="47"/>
  <c r="D508" i="63"/>
  <c r="E484" i="61"/>
  <c r="D402" i="63"/>
  <c r="E60" i="61"/>
  <c r="C278" i="63"/>
  <c r="D75" i="61"/>
  <c r="E84" i="63"/>
  <c r="E90" i="47"/>
  <c r="D45" i="61"/>
  <c r="C15" i="63"/>
  <c r="C380" i="63"/>
  <c r="D483" i="61"/>
  <c r="C62" i="63"/>
  <c r="D233" i="61"/>
  <c r="D329" i="61"/>
  <c r="C86" i="63"/>
  <c r="E32" i="61"/>
  <c r="D395" i="63"/>
  <c r="D288" i="61"/>
  <c r="C459" i="63"/>
  <c r="E96" i="47"/>
  <c r="E90" i="63"/>
  <c r="D503" i="61"/>
  <c r="C385" i="63"/>
  <c r="C504" i="63"/>
  <c r="D468" i="61"/>
  <c r="C436" i="63"/>
  <c r="D196" i="61"/>
  <c r="D368" i="61"/>
  <c r="C479" i="63"/>
  <c r="AR76" i="47"/>
  <c r="AR122" i="47"/>
  <c r="C142" i="63"/>
  <c r="D42" i="61"/>
  <c r="B410" i="63"/>
  <c r="C92" i="61"/>
  <c r="D413" i="63"/>
  <c r="E104" i="61"/>
  <c r="C206" i="63"/>
  <c r="D298" i="61"/>
  <c r="B486" i="63"/>
  <c r="C396" i="61"/>
  <c r="C403" i="63"/>
  <c r="D64" i="61"/>
  <c r="AR83" i="47"/>
  <c r="D490" i="63"/>
  <c r="E412" i="61"/>
  <c r="C44" i="61"/>
  <c r="B398" i="63"/>
  <c r="C268" i="61"/>
  <c r="B454" i="63"/>
  <c r="E428" i="61"/>
  <c r="D494" i="63"/>
  <c r="D17" i="61"/>
  <c r="C8" i="63"/>
  <c r="D276" i="61"/>
  <c r="C456" i="63"/>
  <c r="E63" i="47"/>
  <c r="E57" i="63"/>
  <c r="D230" i="61"/>
  <c r="C189" i="63"/>
  <c r="C501" i="63"/>
  <c r="D456" i="61"/>
  <c r="E75" i="63"/>
  <c r="E81" i="47"/>
  <c r="E512" i="61"/>
  <c r="D515" i="63"/>
  <c r="AR20" i="47"/>
  <c r="D275" i="61"/>
  <c r="C328" i="63"/>
  <c r="D500" i="61"/>
  <c r="C512" i="63"/>
  <c r="E108" i="61"/>
  <c r="D414" i="63"/>
  <c r="D159" i="61"/>
  <c r="C299" i="63"/>
  <c r="D30" i="61"/>
  <c r="C139" i="63"/>
  <c r="C384" i="63"/>
  <c r="D499" i="61"/>
  <c r="AR56" i="47"/>
  <c r="C80" i="61"/>
  <c r="B407" i="63"/>
  <c r="B426" i="63"/>
  <c r="C156" i="61"/>
  <c r="D425" i="63"/>
  <c r="E152" i="61"/>
  <c r="E48" i="63"/>
  <c r="E54" i="47"/>
  <c r="AR75" i="47"/>
  <c r="D498" i="63"/>
  <c r="E444" i="61"/>
  <c r="C511" i="63"/>
  <c r="D496" i="61"/>
  <c r="E184" i="61"/>
  <c r="D433" i="63"/>
  <c r="E14" i="63"/>
  <c r="E20" i="47"/>
  <c r="AR42" i="47"/>
  <c r="D241" i="61"/>
  <c r="C64" i="63"/>
  <c r="C125" i="63"/>
  <c r="D485" i="61"/>
  <c r="E89" i="47"/>
  <c r="E83" i="63"/>
  <c r="D119" i="61"/>
  <c r="C289" i="63"/>
  <c r="D310" i="61"/>
  <c r="C209" i="63"/>
  <c r="C446" i="63"/>
  <c r="D236" i="61"/>
  <c r="B458" i="63"/>
  <c r="C284" i="61"/>
  <c r="D135" i="61"/>
  <c r="C293" i="63"/>
  <c r="B462" i="63"/>
  <c r="C300" i="61"/>
  <c r="D402" i="61"/>
  <c r="C232" i="63"/>
  <c r="C207" i="63"/>
  <c r="D302" i="61"/>
  <c r="C506" i="63"/>
  <c r="D476" i="61"/>
  <c r="C129" i="63"/>
  <c r="D501" i="61"/>
  <c r="C345" i="63"/>
  <c r="D343" i="61"/>
  <c r="E28" i="61"/>
  <c r="D394" i="63"/>
  <c r="C217" i="63"/>
  <c r="D342" i="61"/>
  <c r="B413" i="63"/>
  <c r="C104" i="61"/>
  <c r="D467" i="63"/>
  <c r="E320" i="61"/>
  <c r="C199" i="63"/>
  <c r="D270" i="61"/>
  <c r="C392" i="63"/>
  <c r="D20" i="61"/>
  <c r="AR108" i="47"/>
  <c r="AR136" i="47"/>
  <c r="D473" i="61"/>
  <c r="C122" i="63"/>
  <c r="E81" i="63"/>
  <c r="E87" i="47"/>
  <c r="D182" i="61"/>
  <c r="C177" i="63"/>
  <c r="B396" i="63"/>
  <c r="C36" i="61"/>
  <c r="AR73" i="47"/>
  <c r="C508" i="61"/>
  <c r="B514" i="63"/>
  <c r="B390" i="63"/>
  <c r="C12" i="61"/>
  <c r="D286" i="61"/>
  <c r="C203" i="63"/>
  <c r="D425" i="61"/>
  <c r="C110" i="63"/>
  <c r="AR38" i="47"/>
  <c r="E123" i="47"/>
  <c r="E117" i="63"/>
  <c r="C87" i="63"/>
  <c r="D333" i="61"/>
  <c r="AR31" i="47"/>
  <c r="AR47" i="47"/>
  <c r="C136" i="61"/>
  <c r="B421" i="63"/>
  <c r="D56" i="61"/>
  <c r="C401" i="63"/>
  <c r="D433" i="61"/>
  <c r="C112" i="63"/>
  <c r="C488" i="63"/>
  <c r="D404" i="61"/>
  <c r="E133" i="47"/>
  <c r="E127" i="63"/>
  <c r="E296" i="61"/>
  <c r="D461" i="63"/>
  <c r="C162" i="63"/>
  <c r="D122" i="61"/>
  <c r="AR22" i="47"/>
  <c r="G70" i="47" l="1"/>
  <c r="B70" i="47" s="1"/>
  <c r="C70" i="47" s="1"/>
  <c r="AM70" i="47" s="1"/>
  <c r="G124" i="47"/>
  <c r="B124" i="47" s="1"/>
  <c r="D124" i="47" s="1"/>
  <c r="G25" i="47"/>
  <c r="B25" i="47" s="1"/>
  <c r="C25" i="47" s="1"/>
  <c r="AM25" i="47" s="1"/>
  <c r="G58" i="47"/>
  <c r="B58" i="47" s="1"/>
  <c r="C58" i="47" s="1"/>
  <c r="AM58" i="47" s="1"/>
  <c r="G101" i="47"/>
  <c r="B101" i="47" s="1"/>
  <c r="G71" i="47"/>
  <c r="B71" i="47" s="1"/>
  <c r="G77" i="47"/>
  <c r="B77" i="47" s="1"/>
  <c r="G72" i="47"/>
  <c r="B72" i="47" s="1"/>
  <c r="D72" i="47" s="1"/>
  <c r="G30" i="47"/>
  <c r="B30" i="47" s="1"/>
  <c r="D30" i="47" s="1"/>
  <c r="G37" i="47"/>
  <c r="B37" i="47" s="1"/>
  <c r="D37" i="47" s="1"/>
  <c r="G121" i="47"/>
  <c r="B121" i="47" s="1"/>
  <c r="D121" i="47" s="1"/>
  <c r="G106" i="47"/>
  <c r="B106" i="47" s="1"/>
  <c r="D106" i="47" s="1"/>
  <c r="G98" i="47"/>
  <c r="B98" i="47" s="1"/>
  <c r="C98" i="47" s="1"/>
  <c r="AM98" i="47" s="1"/>
  <c r="G62" i="47"/>
  <c r="B62" i="47" s="1"/>
  <c r="D62" i="47" s="1"/>
  <c r="G53" i="47"/>
  <c r="B53" i="47" s="1"/>
  <c r="D53" i="47" s="1"/>
  <c r="G41" i="47"/>
  <c r="B41" i="47" s="1"/>
  <c r="D41" i="47" s="1"/>
  <c r="G61" i="47"/>
  <c r="B61" i="47" s="1"/>
  <c r="C61" i="47" s="1"/>
  <c r="AM61" i="47" s="1"/>
  <c r="G115" i="47"/>
  <c r="B115" i="47" s="1"/>
  <c r="C115" i="47" s="1"/>
  <c r="AM115" i="47" s="1"/>
  <c r="G137" i="47"/>
  <c r="B137" i="47" s="1"/>
  <c r="D137" i="47" s="1"/>
  <c r="G129" i="47"/>
  <c r="B129" i="47" s="1"/>
  <c r="C129" i="47" s="1"/>
  <c r="AM129" i="47" s="1"/>
  <c r="G52" i="47"/>
  <c r="B52" i="47" s="1"/>
  <c r="D52" i="47" s="1"/>
  <c r="G84" i="47"/>
  <c r="B84" i="47" s="1"/>
  <c r="C84" i="47" s="1"/>
  <c r="AM84" i="47" s="1"/>
  <c r="G94" i="47"/>
  <c r="B94" i="47" s="1"/>
  <c r="C94" i="47" s="1"/>
  <c r="AM94" i="47" s="1"/>
  <c r="L7" i="118"/>
  <c r="N4" i="115" s="1"/>
  <c r="I4" i="115" s="1"/>
  <c r="B3" i="116" s="1"/>
  <c r="L6" i="118"/>
  <c r="N3" i="115" s="1"/>
  <c r="I3" i="115" s="1"/>
  <c r="B2" i="116" s="1"/>
  <c r="G87" i="47"/>
  <c r="B87" i="47" s="1"/>
  <c r="D87" i="47" s="1"/>
  <c r="G56" i="47"/>
  <c r="B56" i="47" s="1"/>
  <c r="C56" i="47" s="1"/>
  <c r="AM56" i="47" s="1"/>
  <c r="G91" i="47"/>
  <c r="B91" i="47" s="1"/>
  <c r="D91" i="47" s="1"/>
  <c r="G93" i="47"/>
  <c r="B93" i="47" s="1"/>
  <c r="D93" i="47" s="1"/>
  <c r="G64" i="47"/>
  <c r="B64" i="47" s="1"/>
  <c r="D64" i="47" s="1"/>
  <c r="G14" i="47"/>
  <c r="B14" i="47" s="1"/>
  <c r="D14" i="47" s="1"/>
  <c r="G78" i="47"/>
  <c r="B78" i="47" s="1"/>
  <c r="D78" i="47" s="1"/>
  <c r="G120" i="47"/>
  <c r="B120" i="47" s="1"/>
  <c r="C120" i="47" s="1"/>
  <c r="AM120" i="47" s="1"/>
  <c r="G127" i="47"/>
  <c r="B127" i="47" s="1"/>
  <c r="C127" i="47" s="1"/>
  <c r="AM127" i="47" s="1"/>
  <c r="G67" i="47"/>
  <c r="B67" i="47" s="1"/>
  <c r="D67" i="47" s="1"/>
  <c r="G65" i="47"/>
  <c r="B65" i="47" s="1"/>
  <c r="D65" i="47" s="1"/>
  <c r="G66" i="47"/>
  <c r="B66" i="47" s="1"/>
  <c r="D66" i="47" s="1"/>
  <c r="G36" i="47"/>
  <c r="B36" i="47" s="1"/>
  <c r="C36" i="47" s="1"/>
  <c r="AM36" i="47" s="1"/>
  <c r="G85" i="47"/>
  <c r="B85" i="47" s="1"/>
  <c r="D85" i="47" s="1"/>
  <c r="G60" i="47"/>
  <c r="B60" i="47" s="1"/>
  <c r="C60" i="47" s="1"/>
  <c r="AM60" i="47" s="1"/>
  <c r="G99" i="47"/>
  <c r="B99" i="47" s="1"/>
  <c r="C99" i="47" s="1"/>
  <c r="AM99" i="47" s="1"/>
  <c r="G35" i="47"/>
  <c r="B35" i="47" s="1"/>
  <c r="D35" i="47" s="1"/>
  <c r="G100" i="47"/>
  <c r="B100" i="47" s="1"/>
  <c r="D100" i="47" s="1"/>
  <c r="L16" i="118"/>
  <c r="P5" i="115" s="1"/>
  <c r="I5" i="115" s="1"/>
  <c r="B4" i="116" s="1"/>
  <c r="L17" i="118"/>
  <c r="P6" i="115" s="1"/>
  <c r="I6" i="115" s="1"/>
  <c r="B5" i="116" s="1"/>
  <c r="G135" i="47"/>
  <c r="B135" i="47" s="1"/>
  <c r="D135" i="47" s="1"/>
  <c r="G43" i="47"/>
  <c r="B43" i="47" s="1"/>
  <c r="D43" i="47" s="1"/>
  <c r="G130" i="47"/>
  <c r="B130" i="47" s="1"/>
  <c r="C130" i="47" s="1"/>
  <c r="AM130" i="47" s="1"/>
  <c r="G31" i="47"/>
  <c r="B31" i="47" s="1"/>
  <c r="D31" i="47" s="1"/>
  <c r="G90" i="47"/>
  <c r="B90" i="47" s="1"/>
  <c r="D90" i="47" s="1"/>
  <c r="G40" i="47"/>
  <c r="B40" i="47" s="1"/>
  <c r="C40" i="47" s="1"/>
  <c r="AM40" i="47" s="1"/>
  <c r="G28" i="47"/>
  <c r="B28" i="47" s="1"/>
  <c r="D28" i="47" s="1"/>
  <c r="G97" i="47"/>
  <c r="B97" i="47" s="1"/>
  <c r="D97" i="47" s="1"/>
  <c r="G81" i="47"/>
  <c r="B81" i="47" s="1"/>
  <c r="D81" i="47" s="1"/>
  <c r="AC6" i="115"/>
  <c r="AA6" i="115"/>
  <c r="G92" i="47"/>
  <c r="B92" i="47" s="1"/>
  <c r="D92" i="47" s="1"/>
  <c r="G125" i="47"/>
  <c r="B125" i="47" s="1"/>
  <c r="C125" i="47" s="1"/>
  <c r="AM125" i="47" s="1"/>
  <c r="G119" i="47"/>
  <c r="B119" i="47" s="1"/>
  <c r="D119" i="47" s="1"/>
  <c r="G136" i="47"/>
  <c r="B136" i="47" s="1"/>
  <c r="C136" i="47" s="1"/>
  <c r="AM136" i="47" s="1"/>
  <c r="G89" i="47"/>
  <c r="B89" i="47" s="1"/>
  <c r="D89" i="47" s="1"/>
  <c r="G131" i="47"/>
  <c r="B131" i="47" s="1"/>
  <c r="D131" i="47" s="1"/>
  <c r="G24" i="47"/>
  <c r="B24" i="47" s="1"/>
  <c r="C24" i="47" s="1"/>
  <c r="AM24" i="47" s="1"/>
  <c r="AC5" i="115"/>
  <c r="AA5" i="115"/>
  <c r="G134" i="47"/>
  <c r="B134" i="47" s="1"/>
  <c r="D134" i="47" s="1"/>
  <c r="G12" i="47"/>
  <c r="B12" i="47" s="1"/>
  <c r="C12" i="47" s="1"/>
  <c r="AM12" i="47" s="1"/>
  <c r="G39" i="47"/>
  <c r="B39" i="47" s="1"/>
  <c r="D39" i="47" s="1"/>
  <c r="G103" i="47"/>
  <c r="B103" i="47" s="1"/>
  <c r="D103" i="47" s="1"/>
  <c r="G86" i="47"/>
  <c r="B86" i="47" s="1"/>
  <c r="C86" i="47" s="1"/>
  <c r="AM86" i="47" s="1"/>
  <c r="G95" i="47"/>
  <c r="B95" i="47" s="1"/>
  <c r="D95" i="47" s="1"/>
  <c r="G33" i="47"/>
  <c r="B33" i="47" s="1"/>
  <c r="D33" i="47" s="1"/>
  <c r="G96" i="47"/>
  <c r="B96" i="47" s="1"/>
  <c r="D96" i="47" s="1"/>
  <c r="G48" i="47"/>
  <c r="B48" i="47" s="1"/>
  <c r="C48" i="47" s="1"/>
  <c r="AM48" i="47" s="1"/>
  <c r="G59" i="47"/>
  <c r="B59" i="47" s="1"/>
  <c r="C59" i="47" s="1"/>
  <c r="AM59" i="47" s="1"/>
  <c r="G22" i="47"/>
  <c r="B22" i="47" s="1"/>
  <c r="D22" i="47" s="1"/>
  <c r="G15" i="47"/>
  <c r="B15" i="47" s="1"/>
  <c r="C15" i="47" s="1"/>
  <c r="AM15" i="47" s="1"/>
  <c r="G26" i="47"/>
  <c r="B26" i="47" s="1"/>
  <c r="C26" i="47" s="1"/>
  <c r="AM26" i="47" s="1"/>
  <c r="G88" i="47"/>
  <c r="B88" i="47" s="1"/>
  <c r="C88" i="47" s="1"/>
  <c r="AM88" i="47" s="1"/>
  <c r="G51" i="47"/>
  <c r="B51" i="47" s="1"/>
  <c r="C51" i="47" s="1"/>
  <c r="AM51" i="47" s="1"/>
  <c r="G116" i="47"/>
  <c r="B116" i="47" s="1"/>
  <c r="D116" i="47" s="1"/>
  <c r="G126" i="47"/>
  <c r="B126" i="47" s="1"/>
  <c r="C126" i="47" s="1"/>
  <c r="AM126" i="47" s="1"/>
  <c r="G57" i="47"/>
  <c r="B57" i="47" s="1"/>
  <c r="C57" i="47" s="1"/>
  <c r="AM57" i="47" s="1"/>
  <c r="G18" i="47"/>
  <c r="B18" i="47" s="1"/>
  <c r="G20" i="47"/>
  <c r="B20" i="47" s="1"/>
  <c r="G132" i="47"/>
  <c r="B132" i="47" s="1"/>
  <c r="G69" i="47"/>
  <c r="B69" i="47" s="1"/>
  <c r="G74" i="47"/>
  <c r="B74" i="47" s="1"/>
  <c r="G45" i="47"/>
  <c r="B45" i="47" s="1"/>
  <c r="G17" i="47"/>
  <c r="B17" i="47" s="1"/>
  <c r="G133" i="47"/>
  <c r="B133" i="47" s="1"/>
  <c r="G128" i="47"/>
  <c r="B128" i="47" s="1"/>
  <c r="G102" i="47"/>
  <c r="B102" i="47" s="1"/>
  <c r="G32" i="47"/>
  <c r="B32" i="47" s="1"/>
  <c r="G38" i="47"/>
  <c r="B38" i="47" s="1"/>
  <c r="G122" i="47"/>
  <c r="B122" i="47" s="1"/>
  <c r="G75" i="47"/>
  <c r="B75" i="47" s="1"/>
  <c r="G82" i="47"/>
  <c r="B82" i="47" s="1"/>
  <c r="G11" i="47"/>
  <c r="B11" i="47" s="1"/>
  <c r="G29" i="47"/>
  <c r="B29" i="47" s="1"/>
  <c r="G105" i="47"/>
  <c r="B105" i="47" s="1"/>
  <c r="G123" i="47"/>
  <c r="B123" i="47" s="1"/>
  <c r="G13" i="47"/>
  <c r="B13" i="47" s="1"/>
  <c r="D25" i="47"/>
  <c r="G46" i="47"/>
  <c r="B46" i="47" s="1"/>
  <c r="G117" i="47"/>
  <c r="B117" i="47" s="1"/>
  <c r="G80" i="47"/>
  <c r="B80" i="47" s="1"/>
  <c r="G21" i="47"/>
  <c r="B21" i="47" s="1"/>
  <c r="C39" i="47"/>
  <c r="AM39" i="47" s="1"/>
  <c r="G104" i="47"/>
  <c r="B104" i="47" s="1"/>
  <c r="G109" i="47"/>
  <c r="B109" i="47" s="1"/>
  <c r="G63" i="47"/>
  <c r="B63" i="47" s="1"/>
  <c r="G68" i="47"/>
  <c r="B68" i="47" s="1"/>
  <c r="G23" i="47"/>
  <c r="B23" i="47" s="1"/>
  <c r="G107" i="47"/>
  <c r="B107" i="47" s="1"/>
  <c r="G19" i="47"/>
  <c r="B19" i="47" s="1"/>
  <c r="G79" i="47"/>
  <c r="B79" i="47" s="1"/>
  <c r="D58" i="47"/>
  <c r="G113" i="47"/>
  <c r="B113" i="47" s="1"/>
  <c r="G34" i="47"/>
  <c r="B34" i="47" s="1"/>
  <c r="S1" i="47"/>
  <c r="L1" i="112"/>
  <c r="G1" i="61"/>
  <c r="G49" i="47"/>
  <c r="B49" i="47" s="1"/>
  <c r="G27" i="47"/>
  <c r="B27" i="47" s="1"/>
  <c r="C77" i="47"/>
  <c r="AM77" i="47" s="1"/>
  <c r="D77" i="47"/>
  <c r="G114" i="47"/>
  <c r="B114" i="47" s="1"/>
  <c r="G54" i="47"/>
  <c r="B54" i="47" s="1"/>
  <c r="G110" i="47"/>
  <c r="B110" i="47" s="1"/>
  <c r="G83" i="47"/>
  <c r="B83" i="47" s="1"/>
  <c r="G138" i="47"/>
  <c r="B138" i="47" s="1"/>
  <c r="G42" i="47"/>
  <c r="B42" i="47" s="1"/>
  <c r="G50" i="47"/>
  <c r="B50" i="47" s="1"/>
  <c r="G44" i="47"/>
  <c r="B44" i="47" s="1"/>
  <c r="G118" i="47"/>
  <c r="B118" i="47" s="1"/>
  <c r="G55" i="47"/>
  <c r="B55" i="47" s="1"/>
  <c r="G47" i="47"/>
  <c r="B47" i="47" s="1"/>
  <c r="G108" i="47"/>
  <c r="B108" i="47" s="1"/>
  <c r="G111" i="47"/>
  <c r="B111" i="47" s="1"/>
  <c r="D101" i="47"/>
  <c r="C101" i="47"/>
  <c r="AM101" i="47" s="1"/>
  <c r="G112" i="47"/>
  <c r="B112" i="47" s="1"/>
  <c r="C71" i="47"/>
  <c r="AM71" i="47" s="1"/>
  <c r="D71" i="47"/>
  <c r="G76" i="47"/>
  <c r="B76" i="47" s="1"/>
  <c r="G16" i="47"/>
  <c r="B16" i="47" s="1"/>
  <c r="G73" i="47"/>
  <c r="B73" i="47" s="1"/>
  <c r="C124" i="47" l="1"/>
  <c r="AM124" i="47" s="1"/>
  <c r="D70" i="47"/>
  <c r="C31" i="47"/>
  <c r="AM31" i="47" s="1"/>
  <c r="C121" i="47"/>
  <c r="AM121" i="47" s="1"/>
  <c r="C30" i="47"/>
  <c r="AM30" i="47" s="1"/>
  <c r="C72" i="47"/>
  <c r="AM72" i="47" s="1"/>
  <c r="C37" i="47"/>
  <c r="AM37" i="47" s="1"/>
  <c r="D127" i="47"/>
  <c r="D61" i="47"/>
  <c r="D99" i="47"/>
  <c r="C92" i="47"/>
  <c r="AM92" i="47" s="1"/>
  <c r="D120" i="47"/>
  <c r="C96" i="47"/>
  <c r="AM96" i="47" s="1"/>
  <c r="C106" i="47"/>
  <c r="AM106" i="47" s="1"/>
  <c r="D129" i="47"/>
  <c r="D136" i="47"/>
  <c r="C28" i="47"/>
  <c r="AM28" i="47" s="1"/>
  <c r="C91" i="47"/>
  <c r="AM91" i="47" s="1"/>
  <c r="C65" i="47"/>
  <c r="AM65" i="47" s="1"/>
  <c r="D36" i="47"/>
  <c r="C64" i="47"/>
  <c r="AM64" i="47" s="1"/>
  <c r="C131" i="47"/>
  <c r="AM131" i="47" s="1"/>
  <c r="D86" i="47"/>
  <c r="C62" i="47"/>
  <c r="AM62" i="47" s="1"/>
  <c r="C135" i="47"/>
  <c r="AM135" i="47" s="1"/>
  <c r="D84" i="47"/>
  <c r="C81" i="47"/>
  <c r="AM81" i="47" s="1"/>
  <c r="C43" i="47"/>
  <c r="AM43" i="47" s="1"/>
  <c r="D57" i="47"/>
  <c r="C103" i="47"/>
  <c r="AM103" i="47" s="1"/>
  <c r="C97" i="47"/>
  <c r="AM97" i="47" s="1"/>
  <c r="D15" i="47"/>
  <c r="D40" i="47"/>
  <c r="C14" i="47"/>
  <c r="AM14" i="47" s="1"/>
  <c r="D130" i="47"/>
  <c r="D94" i="47"/>
  <c r="C53" i="47"/>
  <c r="AM53" i="47" s="1"/>
  <c r="D24" i="47"/>
  <c r="C85" i="47"/>
  <c r="AM85" i="47" s="1"/>
  <c r="C95" i="47"/>
  <c r="AM95" i="47" s="1"/>
  <c r="C78" i="47"/>
  <c r="AM78" i="47" s="1"/>
  <c r="C87" i="47"/>
  <c r="AM87" i="47" s="1"/>
  <c r="D115" i="47"/>
  <c r="C35" i="47"/>
  <c r="AM35" i="47" s="1"/>
  <c r="D98" i="47"/>
  <c r="C52" i="47"/>
  <c r="AM52" i="47" s="1"/>
  <c r="C66" i="47"/>
  <c r="AM66" i="47" s="1"/>
  <c r="C93" i="47"/>
  <c r="AM93" i="47" s="1"/>
  <c r="C134" i="47"/>
  <c r="AM134" i="47" s="1"/>
  <c r="D125" i="47"/>
  <c r="C90" i="47"/>
  <c r="AM90" i="47" s="1"/>
  <c r="C137" i="47"/>
  <c r="AM137" i="47" s="1"/>
  <c r="C119" i="47"/>
  <c r="AM119" i="47" s="1"/>
  <c r="D56" i="47"/>
  <c r="D60" i="47"/>
  <c r="C100" i="47"/>
  <c r="AM100" i="47" s="1"/>
  <c r="D51" i="47"/>
  <c r="C41" i="47"/>
  <c r="AM41" i="47" s="1"/>
  <c r="C67" i="47"/>
  <c r="AM67" i="47" s="1"/>
  <c r="C89" i="47"/>
  <c r="AM89" i="47" s="1"/>
  <c r="D126" i="47"/>
  <c r="C22" i="47"/>
  <c r="AM22" i="47" s="1"/>
  <c r="D59" i="47"/>
  <c r="D26" i="47"/>
  <c r="D48" i="47"/>
  <c r="C116" i="47"/>
  <c r="AM116" i="47" s="1"/>
  <c r="D12" i="47"/>
  <c r="C33" i="47"/>
  <c r="AM33" i="47" s="1"/>
  <c r="D88" i="47"/>
  <c r="D117" i="47"/>
  <c r="C117" i="47"/>
  <c r="AM117" i="47" s="1"/>
  <c r="C108" i="47"/>
  <c r="AM108" i="47" s="1"/>
  <c r="D108" i="47"/>
  <c r="C73" i="47"/>
  <c r="AM73" i="47" s="1"/>
  <c r="D73" i="47"/>
  <c r="D107" i="47"/>
  <c r="C107" i="47"/>
  <c r="AM107" i="47" s="1"/>
  <c r="D44" i="47"/>
  <c r="C44" i="47"/>
  <c r="AM44" i="47" s="1"/>
  <c r="D23" i="47"/>
  <c r="C23" i="47"/>
  <c r="AM23" i="47" s="1"/>
  <c r="D82" i="47"/>
  <c r="C82" i="47"/>
  <c r="AM82" i="47" s="1"/>
  <c r="D79" i="47"/>
  <c r="C79" i="47"/>
  <c r="AM79" i="47" s="1"/>
  <c r="C68" i="47"/>
  <c r="AM68" i="47" s="1"/>
  <c r="D68" i="47"/>
  <c r="C75" i="47"/>
  <c r="AM75" i="47" s="1"/>
  <c r="D75" i="47"/>
  <c r="C19" i="47"/>
  <c r="AM19" i="47" s="1"/>
  <c r="D19" i="47"/>
  <c r="D63" i="47"/>
  <c r="C63" i="47"/>
  <c r="AM63" i="47" s="1"/>
  <c r="C122" i="47"/>
  <c r="AM122" i="47" s="1"/>
  <c r="D122" i="47"/>
  <c r="C114" i="47"/>
  <c r="AM114" i="47" s="1"/>
  <c r="D114" i="47"/>
  <c r="D109" i="47"/>
  <c r="C109" i="47"/>
  <c r="AM109" i="47" s="1"/>
  <c r="C38" i="47"/>
  <c r="AM38" i="47" s="1"/>
  <c r="D38" i="47"/>
  <c r="C133" i="47"/>
  <c r="AM133" i="47" s="1"/>
  <c r="D133" i="47"/>
  <c r="D104" i="47"/>
  <c r="C104" i="47"/>
  <c r="AM104" i="47" s="1"/>
  <c r="D32" i="47"/>
  <c r="C32" i="47"/>
  <c r="AM32" i="47" s="1"/>
  <c r="C16" i="47"/>
  <c r="AM16" i="47" s="1"/>
  <c r="D16" i="47"/>
  <c r="D76" i="47"/>
  <c r="C76" i="47"/>
  <c r="AM76" i="47" s="1"/>
  <c r="C50" i="47"/>
  <c r="AM50" i="47" s="1"/>
  <c r="D50" i="47"/>
  <c r="D13" i="47"/>
  <c r="C13" i="47"/>
  <c r="AM13" i="47" s="1"/>
  <c r="C102" i="47"/>
  <c r="AM102" i="47" s="1"/>
  <c r="D102" i="47"/>
  <c r="D112" i="47"/>
  <c r="C112" i="47"/>
  <c r="AM112" i="47" s="1"/>
  <c r="C27" i="47"/>
  <c r="AM27" i="47" s="1"/>
  <c r="D27" i="47"/>
  <c r="C123" i="47"/>
  <c r="AM123" i="47" s="1"/>
  <c r="D123" i="47"/>
  <c r="D17" i="47"/>
  <c r="C17" i="47"/>
  <c r="AM17" i="47" s="1"/>
  <c r="D21" i="47"/>
  <c r="C21" i="47"/>
  <c r="AM21" i="47" s="1"/>
  <c r="D105" i="47"/>
  <c r="C105" i="47"/>
  <c r="AM105" i="47" s="1"/>
  <c r="D45" i="47"/>
  <c r="C45" i="47"/>
  <c r="AM45" i="47" s="1"/>
  <c r="D80" i="47"/>
  <c r="C80" i="47"/>
  <c r="AM80" i="47" s="1"/>
  <c r="C29" i="47"/>
  <c r="AM29" i="47" s="1"/>
  <c r="D29" i="47"/>
  <c r="D128" i="47"/>
  <c r="C128" i="47"/>
  <c r="AM128" i="47" s="1"/>
  <c r="C74" i="47"/>
  <c r="AM74" i="47" s="1"/>
  <c r="D74" i="47"/>
  <c r="C111" i="47"/>
  <c r="AM111" i="47" s="1"/>
  <c r="D111" i="47"/>
  <c r="C55" i="47"/>
  <c r="AM55" i="47" s="1"/>
  <c r="D55" i="47"/>
  <c r="C69" i="47"/>
  <c r="AM69" i="47" s="1"/>
  <c r="D69" i="47"/>
  <c r="C49" i="47"/>
  <c r="AM49" i="47" s="1"/>
  <c r="D49" i="47"/>
  <c r="D42" i="47"/>
  <c r="C42" i="47"/>
  <c r="AM42" i="47" s="1"/>
  <c r="D132" i="47"/>
  <c r="C132" i="47"/>
  <c r="AM132" i="47" s="1"/>
  <c r="D47" i="47"/>
  <c r="C47" i="47"/>
  <c r="AM47" i="47" s="1"/>
  <c r="D138" i="47"/>
  <c r="C138" i="47"/>
  <c r="AM138" i="47" s="1"/>
  <c r="D20" i="47"/>
  <c r="C20" i="47"/>
  <c r="AM20" i="47" s="1"/>
  <c r="D83" i="47"/>
  <c r="C83" i="47"/>
  <c r="AM83" i="47" s="1"/>
  <c r="C46" i="47"/>
  <c r="AM46" i="47" s="1"/>
  <c r="D46" i="47"/>
  <c r="C18" i="47"/>
  <c r="AM18" i="47" s="1"/>
  <c r="D18" i="47"/>
  <c r="D118" i="47"/>
  <c r="C118" i="47"/>
  <c r="AM118" i="47" s="1"/>
  <c r="D110" i="47"/>
  <c r="C110" i="47"/>
  <c r="AM110" i="47" s="1"/>
  <c r="C34" i="47"/>
  <c r="AM34" i="47" s="1"/>
  <c r="D34" i="47"/>
  <c r="K7" i="47"/>
  <c r="N2" i="47" s="1"/>
  <c r="D11" i="47"/>
  <c r="C11" i="47"/>
  <c r="AM11" i="47" s="1"/>
  <c r="D54" i="47"/>
  <c r="C54" i="47"/>
  <c r="AM54" i="47" s="1"/>
  <c r="D113" i="47"/>
  <c r="C113" i="47"/>
  <c r="AM113" i="47" s="1"/>
  <c r="S2" i="47" l="1"/>
  <c r="L2" i="112"/>
  <c r="L3" i="112"/>
  <c r="S3" i="47"/>
  <c r="C65" i="128"/>
  <c r="C92" i="128"/>
  <c r="AL15" i="47"/>
  <c r="C7" i="128" s="1"/>
  <c r="C53" i="128"/>
  <c r="C30" i="128"/>
  <c r="A57" i="128"/>
  <c r="A129" i="128"/>
  <c r="AL67" i="47"/>
  <c r="C44" i="128"/>
  <c r="C46" i="128"/>
  <c r="A108" i="128"/>
  <c r="AL37" i="47"/>
  <c r="C29" i="128" s="1"/>
  <c r="C82" i="128"/>
  <c r="AL30" i="47"/>
  <c r="C22" i="128" s="1"/>
  <c r="C110" i="128"/>
  <c r="C38" i="128"/>
  <c r="AL107" i="47"/>
  <c r="C91" i="128"/>
  <c r="C95" i="128"/>
  <c r="C48" i="128"/>
  <c r="A126" i="128"/>
  <c r="AL136" i="47"/>
  <c r="A60" i="128"/>
  <c r="AL108" i="47"/>
  <c r="C128" i="128"/>
  <c r="C34" i="128"/>
  <c r="A72" i="128"/>
  <c r="AL53" i="47"/>
  <c r="C119" i="128"/>
  <c r="AL113" i="47"/>
  <c r="C129" i="128"/>
  <c r="C71" i="128"/>
  <c r="A124" i="128"/>
  <c r="C76" i="128"/>
  <c r="AL63" i="47"/>
  <c r="AL125" i="47"/>
  <c r="AL124" i="47"/>
  <c r="C32" i="128"/>
  <c r="A33" i="128"/>
  <c r="AL61" i="47"/>
  <c r="A105" i="128"/>
  <c r="C83" i="128"/>
  <c r="A25" i="128"/>
  <c r="A97" i="128"/>
  <c r="A45" i="128"/>
  <c r="AL20" i="47"/>
  <c r="C12" i="128" s="1"/>
  <c r="C111" i="128"/>
  <c r="AL91" i="47"/>
  <c r="A107" i="128"/>
  <c r="C99" i="128"/>
  <c r="A56" i="128"/>
  <c r="AL87" i="47"/>
  <c r="A46" i="128"/>
  <c r="C56" i="128"/>
  <c r="C84" i="128"/>
  <c r="A41" i="128"/>
  <c r="A78" i="128"/>
  <c r="AL98" i="47"/>
  <c r="C72" i="128"/>
  <c r="A69" i="128"/>
  <c r="A62" i="128"/>
  <c r="AV9" i="47"/>
  <c r="AL25" i="47"/>
  <c r="C17" i="128" s="1"/>
  <c r="A19" i="128"/>
  <c r="A35" i="128"/>
  <c r="A61" i="128"/>
  <c r="AL71" i="47"/>
  <c r="A98" i="128"/>
  <c r="AL45" i="47"/>
  <c r="AL117" i="47"/>
  <c r="AL50" i="47"/>
  <c r="AL96" i="47"/>
  <c r="A6" i="128"/>
  <c r="AL13" i="47"/>
  <c r="C5" i="128" s="1"/>
  <c r="AL18" i="47"/>
  <c r="C10" i="128" s="1"/>
  <c r="AL99" i="47"/>
  <c r="AL58" i="47"/>
  <c r="AL116" i="47"/>
  <c r="AL122" i="47"/>
  <c r="C93" i="128"/>
  <c r="AL48" i="47"/>
  <c r="AL54" i="47"/>
  <c r="A7" i="128"/>
  <c r="C40" i="128"/>
  <c r="C59" i="128"/>
  <c r="C109" i="128"/>
  <c r="A127" i="128"/>
  <c r="AL70" i="47"/>
  <c r="A16" i="128"/>
  <c r="C52" i="128"/>
  <c r="AL127" i="47"/>
  <c r="AL112" i="47"/>
  <c r="AL88" i="47"/>
  <c r="A9" i="128"/>
  <c r="A90" i="128"/>
  <c r="A24" i="128"/>
  <c r="C122" i="128"/>
  <c r="C73" i="128"/>
  <c r="AL17" i="47"/>
  <c r="C9" i="128" s="1"/>
  <c r="A115" i="128"/>
  <c r="C85" i="128"/>
  <c r="AL123" i="47"/>
  <c r="C41" i="128"/>
  <c r="A130" i="128"/>
  <c r="A37" i="128"/>
  <c r="C49" i="128"/>
  <c r="A3" i="128"/>
  <c r="AL44" i="47"/>
  <c r="A70" i="128"/>
  <c r="AL80" i="47"/>
  <c r="AL114" i="47"/>
  <c r="C51" i="128"/>
  <c r="AL73" i="47"/>
  <c r="A14" i="128"/>
  <c r="A53" i="128"/>
  <c r="A123" i="128"/>
  <c r="AL19" i="47"/>
  <c r="C11" i="128" s="1"/>
  <c r="A22" i="128"/>
  <c r="A113" i="128"/>
  <c r="A84" i="128"/>
  <c r="AL137" i="47"/>
  <c r="A28" i="128"/>
  <c r="C124" i="128"/>
  <c r="C107" i="128"/>
  <c r="C31" i="128"/>
  <c r="A54" i="128"/>
  <c r="A40" i="128"/>
  <c r="C114" i="128"/>
  <c r="C68" i="128"/>
  <c r="A18" i="128"/>
  <c r="A125" i="128"/>
  <c r="AL28" i="47"/>
  <c r="C20" i="128" s="1"/>
  <c r="AL32" i="47"/>
  <c r="C24" i="128" s="1"/>
  <c r="C61" i="128"/>
  <c r="AL100" i="47"/>
  <c r="AL82" i="47"/>
  <c r="AL110" i="47"/>
  <c r="AL14" i="47"/>
  <c r="C6" i="128" s="1"/>
  <c r="A39" i="128"/>
  <c r="A49" i="128"/>
  <c r="N7" i="47"/>
  <c r="N6" i="47" s="1"/>
  <c r="O7" i="47" s="1"/>
  <c r="A48" i="128"/>
  <c r="A106" i="128"/>
  <c r="AL34" i="47"/>
  <c r="C26" i="128" s="1"/>
  <c r="AL83" i="47"/>
  <c r="A47" i="128"/>
  <c r="A85" i="128"/>
  <c r="AL72" i="47"/>
  <c r="C54" i="128"/>
  <c r="AL60" i="47"/>
  <c r="AL59" i="47"/>
  <c r="AL86" i="47"/>
  <c r="AL77" i="47"/>
  <c r="AL16" i="47"/>
  <c r="C8" i="128" s="1"/>
  <c r="A103" i="128"/>
  <c r="C116" i="128"/>
  <c r="AL68" i="47"/>
  <c r="AL22" i="47"/>
  <c r="C14" i="128" s="1"/>
  <c r="C55" i="128"/>
  <c r="C121" i="128"/>
  <c r="A12" i="128"/>
  <c r="C35" i="128"/>
  <c r="A87" i="128"/>
  <c r="C89" i="128"/>
  <c r="A21" i="128"/>
  <c r="AL27" i="47"/>
  <c r="C19" i="128" s="1"/>
  <c r="A99" i="128"/>
  <c r="AL55" i="47"/>
  <c r="AL56" i="47"/>
  <c r="AL74" i="47"/>
  <c r="A118" i="128"/>
  <c r="AL105" i="47"/>
  <c r="AL81" i="47"/>
  <c r="A101" i="128"/>
  <c r="A8" i="128"/>
  <c r="A119" i="128"/>
  <c r="A95" i="128"/>
  <c r="A88" i="128"/>
  <c r="AL35" i="47"/>
  <c r="C27" i="128" s="1"/>
  <c r="C94" i="128"/>
  <c r="A122" i="128"/>
  <c r="A44" i="128"/>
  <c r="C64" i="128"/>
  <c r="AL92" i="47"/>
  <c r="C101" i="128"/>
  <c r="AL46" i="47"/>
  <c r="C97" i="128"/>
  <c r="AL51" i="47"/>
  <c r="AL38" i="47"/>
  <c r="AL94" i="47"/>
  <c r="AL85" i="47"/>
  <c r="A5" i="128"/>
  <c r="A64" i="128"/>
  <c r="AL75" i="47"/>
  <c r="A43" i="128"/>
  <c r="A4" i="128"/>
  <c r="AL138" i="47"/>
  <c r="A80" i="128"/>
  <c r="A27" i="128"/>
  <c r="C102" i="128"/>
  <c r="AL133" i="47"/>
  <c r="C70" i="128"/>
  <c r="C67" i="128"/>
  <c r="A52" i="128"/>
  <c r="A51" i="128"/>
  <c r="AL12" i="47"/>
  <c r="C4" i="128" s="1"/>
  <c r="AL66" i="47"/>
  <c r="AL79" i="47"/>
  <c r="C127" i="128"/>
  <c r="A94" i="128"/>
  <c r="A114" i="128"/>
  <c r="A102" i="128"/>
  <c r="AL89" i="47"/>
  <c r="C74" i="128"/>
  <c r="A104" i="128"/>
  <c r="C108" i="128"/>
  <c r="AL69" i="47"/>
  <c r="C62" i="128"/>
  <c r="A36" i="128"/>
  <c r="AL106" i="47"/>
  <c r="A116" i="128"/>
  <c r="C86" i="128"/>
  <c r="C43" i="128"/>
  <c r="A121" i="128"/>
  <c r="AL118" i="47"/>
  <c r="AL93" i="47"/>
  <c r="A83" i="128"/>
  <c r="A26" i="128"/>
  <c r="AL64" i="47"/>
  <c r="A67" i="128"/>
  <c r="C88" i="128"/>
  <c r="A120" i="128"/>
  <c r="AL90" i="47"/>
  <c r="C118" i="128"/>
  <c r="AL134" i="47"/>
  <c r="F3" i="111"/>
  <c r="A82" i="128"/>
  <c r="C81" i="128"/>
  <c r="C96" i="128"/>
  <c r="A96" i="128"/>
  <c r="A76" i="128"/>
  <c r="I3" i="112"/>
  <c r="A30" i="128"/>
  <c r="AL76" i="47"/>
  <c r="A100" i="128"/>
  <c r="C87" i="128"/>
  <c r="G2" i="61"/>
  <c r="A32" i="128"/>
  <c r="C100" i="128"/>
  <c r="A81" i="128"/>
  <c r="A11" i="128"/>
  <c r="AL78" i="47"/>
  <c r="A68" i="128"/>
  <c r="A29" i="128"/>
  <c r="AL52" i="47"/>
  <c r="A65" i="128"/>
  <c r="AL29" i="47"/>
  <c r="C21" i="128" s="1"/>
  <c r="AL21" i="47"/>
  <c r="C13" i="128" s="1"/>
  <c r="A92" i="128"/>
  <c r="C117" i="128"/>
  <c r="A73" i="128"/>
  <c r="AL119" i="47"/>
  <c r="AL84" i="47"/>
  <c r="C105" i="128"/>
  <c r="A59" i="128"/>
  <c r="C47" i="128"/>
  <c r="C106" i="128"/>
  <c r="AL40" i="47"/>
  <c r="A79" i="128"/>
  <c r="A89" i="128"/>
  <c r="AL39" i="47"/>
  <c r="AL47" i="47"/>
  <c r="C90" i="128"/>
  <c r="A110" i="128"/>
  <c r="C33" i="128"/>
  <c r="A13" i="128"/>
  <c r="A17" i="128"/>
  <c r="C120" i="128"/>
  <c r="A74" i="128"/>
  <c r="A23" i="128"/>
  <c r="AL49" i="47"/>
  <c r="C113" i="128"/>
  <c r="C98" i="128"/>
  <c r="C45" i="128"/>
  <c r="AL43" i="47"/>
  <c r="C66" i="128"/>
  <c r="AL97" i="47"/>
  <c r="A20" i="128"/>
  <c r="AL24" i="47"/>
  <c r="C16" i="128" s="1"/>
  <c r="C78" i="128"/>
  <c r="C125" i="128"/>
  <c r="C126" i="128"/>
  <c r="A86" i="128"/>
  <c r="AL126" i="47"/>
  <c r="AL95" i="47"/>
  <c r="A117" i="128"/>
  <c r="C39" i="128"/>
  <c r="A63" i="128"/>
  <c r="C57" i="128"/>
  <c r="A66" i="128"/>
  <c r="C112" i="128"/>
  <c r="C36" i="128"/>
  <c r="AL128" i="47"/>
  <c r="C104" i="128"/>
  <c r="AL132" i="47"/>
  <c r="AL135" i="47"/>
  <c r="A111" i="128"/>
  <c r="AL11" i="47"/>
  <c r="C3" i="128" s="1"/>
  <c r="C123" i="128"/>
  <c r="A50" i="128"/>
  <c r="AL65" i="47"/>
  <c r="A34" i="128"/>
  <c r="AL33" i="47"/>
  <c r="C25" i="128" s="1"/>
  <c r="A109" i="128"/>
  <c r="C42" i="128"/>
  <c r="A31" i="128"/>
  <c r="A55" i="128"/>
  <c r="AL120" i="47"/>
  <c r="C75" i="128"/>
  <c r="AL109" i="47"/>
  <c r="C37" i="128"/>
  <c r="A112" i="128"/>
  <c r="AL130" i="47"/>
  <c r="AL23" i="47"/>
  <c r="C15" i="128" s="1"/>
  <c r="A71" i="128"/>
  <c r="A10" i="128"/>
  <c r="C130" i="128"/>
  <c r="AL41" i="47"/>
  <c r="AL115" i="47"/>
  <c r="A128" i="128"/>
  <c r="C58" i="128"/>
  <c r="A58" i="128"/>
  <c r="C77" i="128"/>
  <c r="AL104" i="47"/>
  <c r="AL131" i="47"/>
  <c r="AL57" i="47"/>
  <c r="C79" i="128"/>
  <c r="AL42" i="47"/>
  <c r="AL36" i="47"/>
  <c r="C28" i="128" s="1"/>
  <c r="C60" i="128"/>
  <c r="C115" i="128"/>
  <c r="C63" i="128"/>
  <c r="A42" i="128"/>
  <c r="AL31" i="47"/>
  <c r="C23" i="128" s="1"/>
  <c r="C80" i="128"/>
  <c r="A91" i="128"/>
  <c r="AL26" i="47"/>
  <c r="C18" i="128" s="1"/>
  <c r="C69" i="128"/>
  <c r="A38" i="128"/>
  <c r="AL103" i="47"/>
  <c r="AL111" i="47"/>
  <c r="C103" i="128"/>
  <c r="A15" i="128"/>
  <c r="AL121" i="47"/>
  <c r="AL102" i="47"/>
  <c r="A77" i="128"/>
  <c r="AL62" i="47"/>
  <c r="AL101" i="47"/>
  <c r="AL129" i="47"/>
  <c r="A75" i="128"/>
  <c r="A93" i="128"/>
  <c r="C50" i="128"/>
  <c r="A38" i="131" l="1"/>
  <c r="B38" i="128"/>
  <c r="D38" i="128"/>
  <c r="E38" i="128"/>
  <c r="F3" i="128"/>
  <c r="F38" i="128"/>
  <c r="F78" i="128"/>
  <c r="F70" i="128"/>
  <c r="A47" i="131"/>
  <c r="E47" i="128"/>
  <c r="D47" i="128"/>
  <c r="B47" i="128"/>
  <c r="F28" i="128"/>
  <c r="F35" i="128"/>
  <c r="F66" i="128"/>
  <c r="F9" i="128"/>
  <c r="A3" i="131"/>
  <c r="Y87" i="128"/>
  <c r="H87" i="115" s="1"/>
  <c r="C87" i="115" s="1"/>
  <c r="D87" i="115" s="1"/>
  <c r="Y109" i="128"/>
  <c r="H109" i="115" s="1"/>
  <c r="C109" i="115" s="1"/>
  <c r="D109" i="115" s="1"/>
  <c r="Y27" i="128"/>
  <c r="H27" i="115" s="1"/>
  <c r="C27" i="115" s="1"/>
  <c r="Y88" i="128"/>
  <c r="H88" i="115" s="1"/>
  <c r="C88" i="115" s="1"/>
  <c r="D88" i="115" s="1"/>
  <c r="AH105" i="47"/>
  <c r="AH63" i="47"/>
  <c r="Y19" i="128"/>
  <c r="H19" i="115" s="1"/>
  <c r="C19" i="115" s="1"/>
  <c r="Y70" i="128"/>
  <c r="H70" i="115" s="1"/>
  <c r="C70" i="115" s="1"/>
  <c r="D70" i="115" s="1"/>
  <c r="AH53" i="47"/>
  <c r="Y94" i="128"/>
  <c r="H94" i="115" s="1"/>
  <c r="C94" i="115" s="1"/>
  <c r="D94" i="115" s="1"/>
  <c r="Y13" i="128"/>
  <c r="H13" i="115" s="1"/>
  <c r="C13" i="115" s="1"/>
  <c r="Y89" i="128"/>
  <c r="H89" i="115" s="1"/>
  <c r="C89" i="115" s="1"/>
  <c r="D89" i="115" s="1"/>
  <c r="B3" i="128"/>
  <c r="D3" i="128"/>
  <c r="AH66" i="47"/>
  <c r="AH106" i="47"/>
  <c r="AH43" i="47"/>
  <c r="Y17" i="128"/>
  <c r="H17" i="115" s="1"/>
  <c r="C17" i="115" s="1"/>
  <c r="Y129" i="128"/>
  <c r="H129" i="115" s="1"/>
  <c r="C129" i="115" s="1"/>
  <c r="D129" i="115" s="1"/>
  <c r="Y81" i="128"/>
  <c r="H81" i="115" s="1"/>
  <c r="C81" i="115" s="1"/>
  <c r="D81" i="115" s="1"/>
  <c r="Y43" i="128"/>
  <c r="H43" i="115" s="1"/>
  <c r="C43" i="115" s="1"/>
  <c r="Y33" i="128"/>
  <c r="H33" i="115" s="1"/>
  <c r="C33" i="115" s="1"/>
  <c r="AH70" i="47"/>
  <c r="Y113" i="128"/>
  <c r="H113" i="115" s="1"/>
  <c r="C113" i="115" s="1"/>
  <c r="D113" i="115" s="1"/>
  <c r="Y107" i="128"/>
  <c r="H107" i="115" s="1"/>
  <c r="C107" i="115" s="1"/>
  <c r="D107" i="115" s="1"/>
  <c r="Y46" i="128"/>
  <c r="H46" i="115" s="1"/>
  <c r="C46" i="115" s="1"/>
  <c r="Y8" i="128"/>
  <c r="H8" i="115" s="1"/>
  <c r="C8" i="115" s="1"/>
  <c r="Y36" i="128"/>
  <c r="H36" i="115" s="1"/>
  <c r="C36" i="115" s="1"/>
  <c r="Y45" i="128"/>
  <c r="H45" i="115" s="1"/>
  <c r="C45" i="115" s="1"/>
  <c r="Y103" i="128"/>
  <c r="H103" i="115" s="1"/>
  <c r="C103" i="115" s="1"/>
  <c r="D103" i="115" s="1"/>
  <c r="AH92" i="47"/>
  <c r="Y10" i="128"/>
  <c r="H10" i="115" s="1"/>
  <c r="C10" i="115" s="1"/>
  <c r="Y30" i="128"/>
  <c r="H30" i="115" s="1"/>
  <c r="C30" i="115" s="1"/>
  <c r="Y122" i="128"/>
  <c r="H122" i="115" s="1"/>
  <c r="C122" i="115" s="1"/>
  <c r="D122" i="115" s="1"/>
  <c r="AH114" i="47"/>
  <c r="AH117" i="47"/>
  <c r="AH89" i="47"/>
  <c r="Y77" i="128"/>
  <c r="H77" i="115" s="1"/>
  <c r="C77" i="115" s="1"/>
  <c r="D77" i="115" s="1"/>
  <c r="Y116" i="128"/>
  <c r="H116" i="115" s="1"/>
  <c r="C116" i="115" s="1"/>
  <c r="D116" i="115" s="1"/>
  <c r="Y85" i="128"/>
  <c r="H85" i="115" s="1"/>
  <c r="C85" i="115" s="1"/>
  <c r="D85" i="115" s="1"/>
  <c r="AH69" i="47"/>
  <c r="Y67" i="128"/>
  <c r="H67" i="115" s="1"/>
  <c r="C67" i="115" s="1"/>
  <c r="D67" i="115" s="1"/>
  <c r="Y54" i="128"/>
  <c r="H54" i="115" s="1"/>
  <c r="C54" i="115" s="1"/>
  <c r="Y80" i="128"/>
  <c r="H80" i="115" s="1"/>
  <c r="C80" i="115" s="1"/>
  <c r="D80" i="115" s="1"/>
  <c r="AH103" i="47"/>
  <c r="Y62" i="128"/>
  <c r="H62" i="115" s="1"/>
  <c r="C62" i="115" s="1"/>
  <c r="AH86" i="47"/>
  <c r="AH132" i="47"/>
  <c r="AH74" i="47"/>
  <c r="Y22" i="128"/>
  <c r="H22" i="115" s="1"/>
  <c r="C22" i="115" s="1"/>
  <c r="Y84" i="128"/>
  <c r="H84" i="115" s="1"/>
  <c r="C84" i="115" s="1"/>
  <c r="D84" i="115" s="1"/>
  <c r="Y126" i="128"/>
  <c r="H126" i="115" s="1"/>
  <c r="C126" i="115" s="1"/>
  <c r="D126" i="115" s="1"/>
  <c r="AH46" i="47"/>
  <c r="Y48" i="128"/>
  <c r="H48" i="115" s="1"/>
  <c r="C48" i="115" s="1"/>
  <c r="Y101" i="128"/>
  <c r="H101" i="115" s="1"/>
  <c r="C101" i="115" s="1"/>
  <c r="D101" i="115" s="1"/>
  <c r="Y41" i="128"/>
  <c r="H41" i="115" s="1"/>
  <c r="C41" i="115" s="1"/>
  <c r="Y60" i="128"/>
  <c r="H60" i="115" s="1"/>
  <c r="C60" i="115" s="1"/>
  <c r="AH99" i="47"/>
  <c r="Y35" i="128"/>
  <c r="H35" i="115" s="1"/>
  <c r="C35" i="115" s="1"/>
  <c r="AH51" i="47"/>
  <c r="Y93" i="128"/>
  <c r="H93" i="115" s="1"/>
  <c r="C93" i="115" s="1"/>
  <c r="D93" i="115" s="1"/>
  <c r="AH113" i="47"/>
  <c r="Y66" i="128"/>
  <c r="H66" i="115" s="1"/>
  <c r="C66" i="115" s="1"/>
  <c r="AH45" i="47"/>
  <c r="Y86" i="128"/>
  <c r="H86" i="115" s="1"/>
  <c r="C86" i="115" s="1"/>
  <c r="D86" i="115" s="1"/>
  <c r="Y24" i="128"/>
  <c r="H24" i="115" s="1"/>
  <c r="C24" i="115" s="1"/>
  <c r="Y117" i="128"/>
  <c r="H117" i="115" s="1"/>
  <c r="C117" i="115" s="1"/>
  <c r="D117" i="115" s="1"/>
  <c r="Y105" i="128"/>
  <c r="H105" i="115" s="1"/>
  <c r="C105" i="115" s="1"/>
  <c r="D105" i="115" s="1"/>
  <c r="AH58" i="47"/>
  <c r="AH116" i="47"/>
  <c r="AH39" i="47"/>
  <c r="AH101" i="47"/>
  <c r="AH104" i="47"/>
  <c r="AH78" i="47"/>
  <c r="Y78" i="128"/>
  <c r="H78" i="115" s="1"/>
  <c r="C78" i="115" s="1"/>
  <c r="D78" i="115" s="1"/>
  <c r="AH119" i="47"/>
  <c r="Y127" i="128"/>
  <c r="H127" i="115" s="1"/>
  <c r="C127" i="115" s="1"/>
  <c r="D127" i="115" s="1"/>
  <c r="AH95" i="47"/>
  <c r="Y50" i="128"/>
  <c r="H50" i="115" s="1"/>
  <c r="C50" i="115" s="1"/>
  <c r="Y29" i="128"/>
  <c r="H29" i="115" s="1"/>
  <c r="C29" i="115" s="1"/>
  <c r="Y25" i="128"/>
  <c r="H25" i="115" s="1"/>
  <c r="C25" i="115" s="1"/>
  <c r="AH56" i="47"/>
  <c r="Y123" i="128"/>
  <c r="H123" i="115" s="1"/>
  <c r="C123" i="115" s="1"/>
  <c r="D123" i="115" s="1"/>
  <c r="Y83" i="128"/>
  <c r="H83" i="115" s="1"/>
  <c r="C83" i="115" s="1"/>
  <c r="D83" i="115" s="1"/>
  <c r="Y110" i="128"/>
  <c r="H110" i="115" s="1"/>
  <c r="C110" i="115" s="1"/>
  <c r="D110" i="115" s="1"/>
  <c r="Y74" i="128"/>
  <c r="H74" i="115" s="1"/>
  <c r="C74" i="115" s="1"/>
  <c r="D74" i="115" s="1"/>
  <c r="Y71" i="128"/>
  <c r="H71" i="115" s="1"/>
  <c r="C71" i="115" s="1"/>
  <c r="D71" i="115" s="1"/>
  <c r="Y59" i="128"/>
  <c r="H59" i="115" s="1"/>
  <c r="C59" i="115" s="1"/>
  <c r="Y108" i="128"/>
  <c r="H108" i="115" s="1"/>
  <c r="C108" i="115" s="1"/>
  <c r="D108" i="115" s="1"/>
  <c r="AH134" i="47"/>
  <c r="AH102" i="47"/>
  <c r="Y7" i="128"/>
  <c r="H7" i="115" s="1"/>
  <c r="C7" i="115" s="1"/>
  <c r="AH124" i="47"/>
  <c r="Y96" i="128"/>
  <c r="H96" i="115" s="1"/>
  <c r="C96" i="115" s="1"/>
  <c r="D96" i="115" s="1"/>
  <c r="Y38" i="128"/>
  <c r="H38" i="115" s="1"/>
  <c r="C38" i="115" s="1"/>
  <c r="Y95" i="128"/>
  <c r="H95" i="115" s="1"/>
  <c r="C95" i="115" s="1"/>
  <c r="D95" i="115" s="1"/>
  <c r="AH123" i="47"/>
  <c r="Y26" i="128"/>
  <c r="H26" i="115" s="1"/>
  <c r="C26" i="115" s="1"/>
  <c r="AH108" i="47"/>
  <c r="Y58" i="128"/>
  <c r="H58" i="115" s="1"/>
  <c r="C58" i="115" s="1"/>
  <c r="AH47" i="47"/>
  <c r="AH61" i="47"/>
  <c r="AH67" i="47"/>
  <c r="AH59" i="47"/>
  <c r="Y115" i="128"/>
  <c r="H115" i="115" s="1"/>
  <c r="C115" i="115" s="1"/>
  <c r="D115" i="115" s="1"/>
  <c r="AH40" i="47"/>
  <c r="Y73" i="128"/>
  <c r="H73" i="115" s="1"/>
  <c r="C73" i="115" s="1"/>
  <c r="D73" i="115" s="1"/>
  <c r="Y76" i="128"/>
  <c r="H76" i="115" s="1"/>
  <c r="C76" i="115" s="1"/>
  <c r="D76" i="115" s="1"/>
  <c r="AH115" i="47"/>
  <c r="Y52" i="128"/>
  <c r="H52" i="115" s="1"/>
  <c r="C52" i="115" s="1"/>
  <c r="AH82" i="47"/>
  <c r="AH65" i="47"/>
  <c r="AH130" i="47"/>
  <c r="AH64" i="47"/>
  <c r="AH138" i="47"/>
  <c r="AH135" i="47"/>
  <c r="Y69" i="128"/>
  <c r="H69" i="115" s="1"/>
  <c r="C69" i="115" s="1"/>
  <c r="D69" i="115" s="1"/>
  <c r="Y16" i="128"/>
  <c r="H16" i="115" s="1"/>
  <c r="C16" i="115" s="1"/>
  <c r="AH97" i="47"/>
  <c r="Y23" i="128"/>
  <c r="H23" i="115" s="1"/>
  <c r="C23" i="115" s="1"/>
  <c r="Y5" i="128"/>
  <c r="H5" i="115" s="1"/>
  <c r="C5" i="115" s="1"/>
  <c r="AH126" i="47"/>
  <c r="AH72" i="47"/>
  <c r="Y92" i="128"/>
  <c r="H92" i="115" s="1"/>
  <c r="C92" i="115" s="1"/>
  <c r="D92" i="115" s="1"/>
  <c r="AH77" i="47"/>
  <c r="Y15" i="128"/>
  <c r="H15" i="115" s="1"/>
  <c r="C15" i="115" s="1"/>
  <c r="AH55" i="47"/>
  <c r="Y63" i="128"/>
  <c r="H63" i="115" s="1"/>
  <c r="C63" i="115" s="1"/>
  <c r="AH76" i="47"/>
  <c r="AH110" i="47"/>
  <c r="AH75" i="47"/>
  <c r="Y51" i="128"/>
  <c r="H51" i="115" s="1"/>
  <c r="C51" i="115" s="1"/>
  <c r="Y34" i="128"/>
  <c r="H34" i="115" s="1"/>
  <c r="C34" i="115" s="1"/>
  <c r="AH52" i="47"/>
  <c r="Y72" i="128"/>
  <c r="H72" i="115" s="1"/>
  <c r="C72" i="115" s="1"/>
  <c r="D72" i="115" s="1"/>
  <c r="AH127" i="47"/>
  <c r="AH122" i="47"/>
  <c r="AH84" i="47"/>
  <c r="Y4" i="128"/>
  <c r="H4" i="115" s="1"/>
  <c r="C4" i="115" s="1"/>
  <c r="AH125" i="47"/>
  <c r="AH42" i="47"/>
  <c r="Y121" i="128"/>
  <c r="H121" i="115" s="1"/>
  <c r="C121" i="115" s="1"/>
  <c r="D121" i="115" s="1"/>
  <c r="AH81" i="47"/>
  <c r="AH90" i="47"/>
  <c r="AH133" i="47"/>
  <c r="AH137" i="47"/>
  <c r="Y104" i="128"/>
  <c r="H104" i="115" s="1"/>
  <c r="C104" i="115" s="1"/>
  <c r="D104" i="115" s="1"/>
  <c r="Y37" i="128"/>
  <c r="H37" i="115" s="1"/>
  <c r="C37" i="115" s="1"/>
  <c r="Y47" i="128"/>
  <c r="H47" i="115" s="1"/>
  <c r="C47" i="115" s="1"/>
  <c r="Y111" i="128"/>
  <c r="H111" i="115" s="1"/>
  <c r="C111" i="115" s="1"/>
  <c r="D111" i="115" s="1"/>
  <c r="Y120" i="128"/>
  <c r="H120" i="115" s="1"/>
  <c r="C120" i="115" s="1"/>
  <c r="D120" i="115" s="1"/>
  <c r="Y14" i="128"/>
  <c r="H14" i="115" s="1"/>
  <c r="C14" i="115" s="1"/>
  <c r="Y98" i="128"/>
  <c r="H98" i="115" s="1"/>
  <c r="C98" i="115" s="1"/>
  <c r="D98" i="115" s="1"/>
  <c r="AH93" i="47"/>
  <c r="AH54" i="47"/>
  <c r="Y97" i="128"/>
  <c r="H97" i="115" s="1"/>
  <c r="C97" i="115" s="1"/>
  <c r="D97" i="115" s="1"/>
  <c r="Y61" i="128"/>
  <c r="H61" i="115" s="1"/>
  <c r="C61" i="115" s="1"/>
  <c r="Y21" i="128"/>
  <c r="H21" i="115" s="1"/>
  <c r="C21" i="115" s="1"/>
  <c r="AH112" i="47"/>
  <c r="AH68" i="47"/>
  <c r="Y112" i="128"/>
  <c r="H112" i="115" s="1"/>
  <c r="C112" i="115" s="1"/>
  <c r="D112" i="115" s="1"/>
  <c r="AH128" i="47"/>
  <c r="AH98" i="47"/>
  <c r="Y20" i="128"/>
  <c r="H20" i="115" s="1"/>
  <c r="C20" i="115" s="1"/>
  <c r="Y118" i="128"/>
  <c r="H118" i="115" s="1"/>
  <c r="C118" i="115" s="1"/>
  <c r="D118" i="115" s="1"/>
  <c r="Y53" i="128"/>
  <c r="H53" i="115" s="1"/>
  <c r="C53" i="115" s="1"/>
  <c r="AH79" i="47"/>
  <c r="Y56" i="128"/>
  <c r="H56" i="115" s="1"/>
  <c r="C56" i="115" s="1"/>
  <c r="Y12" i="128"/>
  <c r="H12" i="115" s="1"/>
  <c r="C12" i="115" s="1"/>
  <c r="Y31" i="128"/>
  <c r="H31" i="115" s="1"/>
  <c r="C31" i="115" s="1"/>
  <c r="Y32" i="128"/>
  <c r="H32" i="115" s="1"/>
  <c r="C32" i="115" s="1"/>
  <c r="AH94" i="47"/>
  <c r="AH96" i="47"/>
  <c r="AH80" i="47"/>
  <c r="Y68" i="128"/>
  <c r="H68" i="115" s="1"/>
  <c r="C68" i="115" s="1"/>
  <c r="D68" i="115" s="1"/>
  <c r="AH107" i="47"/>
  <c r="Y9" i="128"/>
  <c r="H9" i="115" s="1"/>
  <c r="C9" i="115" s="1"/>
  <c r="AH109" i="47"/>
  <c r="AH111" i="47"/>
  <c r="Y114" i="128"/>
  <c r="H114" i="115" s="1"/>
  <c r="C114" i="115" s="1"/>
  <c r="D114" i="115" s="1"/>
  <c r="AH129" i="47"/>
  <c r="AH118" i="47"/>
  <c r="Y44" i="128"/>
  <c r="H44" i="115" s="1"/>
  <c r="C44" i="115" s="1"/>
  <c r="AH91" i="47"/>
  <c r="Y65" i="128"/>
  <c r="H65" i="115" s="1"/>
  <c r="C65" i="115" s="1"/>
  <c r="Y106" i="128"/>
  <c r="H106" i="115" s="1"/>
  <c r="C106" i="115" s="1"/>
  <c r="D106" i="115" s="1"/>
  <c r="AH88" i="47"/>
  <c r="AH87" i="47"/>
  <c r="AH41" i="47"/>
  <c r="AH121" i="47"/>
  <c r="Y49" i="128"/>
  <c r="H49" i="115" s="1"/>
  <c r="C49" i="115" s="1"/>
  <c r="Y3" i="128"/>
  <c r="H3" i="115" s="1"/>
  <c r="C3" i="115" s="1"/>
  <c r="AH62" i="47"/>
  <c r="Y75" i="128"/>
  <c r="H75" i="115" s="1"/>
  <c r="C75" i="115" s="1"/>
  <c r="D75" i="115" s="1"/>
  <c r="Y119" i="128"/>
  <c r="H119" i="115" s="1"/>
  <c r="C119" i="115" s="1"/>
  <c r="D119" i="115" s="1"/>
  <c r="AH136" i="47"/>
  <c r="Y91" i="128"/>
  <c r="H91" i="115" s="1"/>
  <c r="C91" i="115" s="1"/>
  <c r="D91" i="115" s="1"/>
  <c r="Y18" i="128"/>
  <c r="H18" i="115" s="1"/>
  <c r="C18" i="115" s="1"/>
  <c r="AH49" i="47"/>
  <c r="Y39" i="128"/>
  <c r="H39" i="115" s="1"/>
  <c r="C39" i="115" s="1"/>
  <c r="Y28" i="128"/>
  <c r="H28" i="115" s="1"/>
  <c r="C28" i="115" s="1"/>
  <c r="AH50" i="47"/>
  <c r="AH100" i="47"/>
  <c r="AH71" i="47"/>
  <c r="Y57" i="128"/>
  <c r="H57" i="115" s="1"/>
  <c r="C57" i="115" s="1"/>
  <c r="Y42" i="128"/>
  <c r="H42" i="115" s="1"/>
  <c r="C42" i="115" s="1"/>
  <c r="Y99" i="128"/>
  <c r="H99" i="115" s="1"/>
  <c r="C99" i="115" s="1"/>
  <c r="D99" i="115" s="1"/>
  <c r="Y79" i="128"/>
  <c r="H79" i="115" s="1"/>
  <c r="C79" i="115" s="1"/>
  <c r="D79" i="115" s="1"/>
  <c r="AH120" i="47"/>
  <c r="Y130" i="128"/>
  <c r="H130" i="115" s="1"/>
  <c r="C130" i="115" s="1"/>
  <c r="D130" i="115" s="1"/>
  <c r="Y102" i="128"/>
  <c r="H102" i="115" s="1"/>
  <c r="C102" i="115" s="1"/>
  <c r="D102" i="115" s="1"/>
  <c r="Y40" i="128"/>
  <c r="H40" i="115" s="1"/>
  <c r="C40" i="115" s="1"/>
  <c r="AH73" i="47"/>
  <c r="AH60" i="47"/>
  <c r="Y11" i="128"/>
  <c r="H11" i="115" s="1"/>
  <c r="C11" i="115" s="1"/>
  <c r="AH85" i="47"/>
  <c r="AH57" i="47"/>
  <c r="Y55" i="128"/>
  <c r="H55" i="115" s="1"/>
  <c r="C55" i="115" s="1"/>
  <c r="Y90" i="128"/>
  <c r="H90" i="115" s="1"/>
  <c r="C90" i="115" s="1"/>
  <c r="D90" i="115" s="1"/>
  <c r="Y6" i="128"/>
  <c r="H6" i="115" s="1"/>
  <c r="C6" i="115" s="1"/>
  <c r="Y64" i="128"/>
  <c r="H64" i="115" s="1"/>
  <c r="C64" i="115" s="1"/>
  <c r="Y100" i="128"/>
  <c r="H100" i="115" s="1"/>
  <c r="C100" i="115" s="1"/>
  <c r="D100" i="115" s="1"/>
  <c r="Y82" i="128"/>
  <c r="H82" i="115" s="1"/>
  <c r="C82" i="115" s="1"/>
  <c r="D82" i="115" s="1"/>
  <c r="AH131" i="47"/>
  <c r="Y125" i="128"/>
  <c r="H125" i="115" s="1"/>
  <c r="C125" i="115" s="1"/>
  <c r="D125" i="115" s="1"/>
  <c r="AH83" i="47"/>
  <c r="AH38" i="47"/>
  <c r="Y128" i="128"/>
  <c r="H128" i="115" s="1"/>
  <c r="C128" i="115" s="1"/>
  <c r="D128" i="115" s="1"/>
  <c r="Y124" i="128"/>
  <c r="H124" i="115" s="1"/>
  <c r="C124" i="115" s="1"/>
  <c r="D124" i="115" s="1"/>
  <c r="AH44" i="47"/>
  <c r="AH48" i="47"/>
  <c r="E107" i="128"/>
  <c r="B107" i="128"/>
  <c r="D107" i="128"/>
  <c r="A107" i="131"/>
  <c r="F20" i="128"/>
  <c r="B98" i="128"/>
  <c r="E98" i="128"/>
  <c r="A98" i="131"/>
  <c r="D98" i="128"/>
  <c r="F115" i="128"/>
  <c r="A32" i="131"/>
  <c r="E32" i="128"/>
  <c r="D32" i="128"/>
  <c r="B32" i="128"/>
  <c r="E95" i="128"/>
  <c r="D95" i="128"/>
  <c r="B95" i="128"/>
  <c r="A95" i="131"/>
  <c r="F111" i="128"/>
  <c r="F60" i="128"/>
  <c r="A112" i="131"/>
  <c r="D112" i="128"/>
  <c r="B112" i="128"/>
  <c r="E112" i="128"/>
  <c r="F36" i="128"/>
  <c r="F23" i="128"/>
  <c r="F47" i="128"/>
  <c r="A119" i="131"/>
  <c r="B119" i="128"/>
  <c r="D119" i="128"/>
  <c r="E119" i="128"/>
  <c r="D48" i="128"/>
  <c r="E48" i="128"/>
  <c r="A48" i="131"/>
  <c r="B48" i="128"/>
  <c r="F124" i="128"/>
  <c r="F41" i="128"/>
  <c r="F40" i="128"/>
  <c r="A61" i="131"/>
  <c r="D61" i="128"/>
  <c r="B61" i="128"/>
  <c r="E61" i="128"/>
  <c r="E72" i="128"/>
  <c r="B72" i="128"/>
  <c r="A72" i="131"/>
  <c r="D72" i="128"/>
  <c r="D129" i="128"/>
  <c r="B129" i="128"/>
  <c r="E129" i="128"/>
  <c r="A129" i="131"/>
  <c r="F8" i="128"/>
  <c r="F37" i="128"/>
  <c r="F112" i="128"/>
  <c r="F113" i="128"/>
  <c r="A59" i="131"/>
  <c r="B59" i="128"/>
  <c r="D59" i="128"/>
  <c r="E59" i="128"/>
  <c r="F25" i="128"/>
  <c r="A26" i="131"/>
  <c r="D26" i="128"/>
  <c r="B26" i="128"/>
  <c r="E102" i="128"/>
  <c r="A102" i="131"/>
  <c r="D102" i="128"/>
  <c r="B102" i="128"/>
  <c r="E64" i="128"/>
  <c r="D64" i="128"/>
  <c r="A64" i="131"/>
  <c r="B64" i="128"/>
  <c r="B8" i="128"/>
  <c r="A8" i="131"/>
  <c r="D8" i="128"/>
  <c r="F116" i="128"/>
  <c r="C21" i="122"/>
  <c r="E21" i="122" s="1"/>
  <c r="C47" i="122"/>
  <c r="E47" i="122" s="1"/>
  <c r="C50" i="122"/>
  <c r="E50" i="122" s="1"/>
  <c r="C34" i="122"/>
  <c r="E34" i="122" s="1"/>
  <c r="C56" i="122"/>
  <c r="E56" i="122" s="1"/>
  <c r="C52" i="122"/>
  <c r="E52" i="122" s="1"/>
  <c r="C48" i="122"/>
  <c r="E48" i="122" s="1"/>
  <c r="C18" i="122"/>
  <c r="E18" i="122" s="1"/>
  <c r="C20" i="122"/>
  <c r="E20" i="122" s="1"/>
  <c r="C59" i="122"/>
  <c r="E59" i="122" s="1"/>
  <c r="C55" i="122"/>
  <c r="E55" i="122" s="1"/>
  <c r="C30" i="122"/>
  <c r="E30" i="122" s="1"/>
  <c r="C58" i="122"/>
  <c r="E58" i="122" s="1"/>
  <c r="C61" i="122"/>
  <c r="E61" i="122" s="1"/>
  <c r="C22" i="122"/>
  <c r="E22" i="122" s="1"/>
  <c r="C42" i="122"/>
  <c r="E42" i="122" s="1"/>
  <c r="S7" i="47"/>
  <c r="C43" i="122"/>
  <c r="E43" i="122" s="1"/>
  <c r="C57" i="122"/>
  <c r="E57" i="122" s="1"/>
  <c r="C33" i="122"/>
  <c r="E33" i="122" s="1"/>
  <c r="C26" i="122"/>
  <c r="E26" i="122" s="1"/>
  <c r="C16" i="122"/>
  <c r="E16" i="122" s="1"/>
  <c r="C46" i="122"/>
  <c r="E46" i="122" s="1"/>
  <c r="C25" i="122"/>
  <c r="E25" i="122" s="1"/>
  <c r="C41" i="122"/>
  <c r="E41" i="122" s="1"/>
  <c r="C45" i="122"/>
  <c r="E45" i="122" s="1"/>
  <c r="C40" i="122"/>
  <c r="E40" i="122" s="1"/>
  <c r="C28" i="122"/>
  <c r="E28" i="122" s="1"/>
  <c r="C38" i="122"/>
  <c r="E38" i="122" s="1"/>
  <c r="C24" i="122"/>
  <c r="E24" i="122" s="1"/>
  <c r="C23" i="122"/>
  <c r="E23" i="122" s="1"/>
  <c r="C60" i="122"/>
  <c r="E60" i="122" s="1"/>
  <c r="C54" i="122"/>
  <c r="E54" i="122" s="1"/>
  <c r="C63" i="122"/>
  <c r="E63" i="122" s="1"/>
  <c r="C65" i="122"/>
  <c r="E65" i="122" s="1"/>
  <c r="C39" i="122"/>
  <c r="E39" i="122" s="1"/>
  <c r="C66" i="122"/>
  <c r="E66" i="122" s="1"/>
  <c r="C19" i="122"/>
  <c r="E19" i="122" s="1"/>
  <c r="C31" i="122"/>
  <c r="E31" i="122" s="1"/>
  <c r="C35" i="122"/>
  <c r="E35" i="122" s="1"/>
  <c r="C53" i="122"/>
  <c r="E53" i="122" s="1"/>
  <c r="C36" i="122"/>
  <c r="E36" i="122" s="1"/>
  <c r="C17" i="122"/>
  <c r="E17" i="122" s="1"/>
  <c r="C32" i="122"/>
  <c r="E32" i="122" s="1"/>
  <c r="C27" i="122"/>
  <c r="E27" i="122" s="1"/>
  <c r="C62" i="122"/>
  <c r="E62" i="122" s="1"/>
  <c r="C51" i="122"/>
  <c r="E51" i="122" s="1"/>
  <c r="C44" i="122"/>
  <c r="E44" i="122" s="1"/>
  <c r="C29" i="122"/>
  <c r="E29" i="122" s="1"/>
  <c r="C49" i="122"/>
  <c r="E49" i="122" s="1"/>
  <c r="C64" i="122"/>
  <c r="E64" i="122" s="1"/>
  <c r="C37" i="122"/>
  <c r="E37" i="122" s="1"/>
  <c r="D28" i="128"/>
  <c r="B28" i="128"/>
  <c r="A28" i="131"/>
  <c r="A7" i="131"/>
  <c r="D7" i="128"/>
  <c r="B7" i="128"/>
  <c r="E35" i="128"/>
  <c r="D35" i="128"/>
  <c r="B35" i="128"/>
  <c r="A35" i="131"/>
  <c r="D45" i="128"/>
  <c r="A45" i="131"/>
  <c r="B45" i="128"/>
  <c r="E45" i="128"/>
  <c r="F34" i="128"/>
  <c r="D57" i="128"/>
  <c r="B57" i="128"/>
  <c r="A57" i="131"/>
  <c r="E57" i="128"/>
  <c r="A66" i="131"/>
  <c r="B66" i="128"/>
  <c r="E66" i="128"/>
  <c r="D66" i="128"/>
  <c r="F105" i="128"/>
  <c r="F87" i="128"/>
  <c r="A83" i="131"/>
  <c r="E83" i="128"/>
  <c r="D83" i="128"/>
  <c r="B83" i="128"/>
  <c r="D114" i="128"/>
  <c r="E114" i="128"/>
  <c r="B114" i="128"/>
  <c r="A114" i="131"/>
  <c r="B5" i="128"/>
  <c r="A5" i="131"/>
  <c r="D5" i="128"/>
  <c r="B101" i="128"/>
  <c r="A101" i="131"/>
  <c r="E101" i="128"/>
  <c r="D101" i="128"/>
  <c r="A103" i="131"/>
  <c r="D103" i="128"/>
  <c r="B103" i="128"/>
  <c r="E103" i="128"/>
  <c r="B49" i="128"/>
  <c r="A49" i="131"/>
  <c r="E49" i="128"/>
  <c r="D49" i="128"/>
  <c r="F85" i="128"/>
  <c r="F17" i="128"/>
  <c r="B19" i="128"/>
  <c r="A19" i="131"/>
  <c r="D19" i="128"/>
  <c r="B97" i="128"/>
  <c r="A97" i="131"/>
  <c r="E97" i="128"/>
  <c r="D97" i="128"/>
  <c r="F128" i="128"/>
  <c r="F30" i="128"/>
  <c r="F81" i="128"/>
  <c r="G62" i="124"/>
  <c r="F80" i="47"/>
  <c r="C57" i="125"/>
  <c r="E57" i="125" s="1"/>
  <c r="G13" i="127"/>
  <c r="G17" i="126"/>
  <c r="D61" i="124"/>
  <c r="F61" i="124" s="1"/>
  <c r="G54" i="127"/>
  <c r="G14" i="126"/>
  <c r="C59" i="127"/>
  <c r="E59" i="127" s="1"/>
  <c r="G35" i="124"/>
  <c r="G17" i="122"/>
  <c r="G32" i="124"/>
  <c r="G47" i="123"/>
  <c r="G32" i="126"/>
  <c r="D48" i="125"/>
  <c r="F48" i="125" s="1"/>
  <c r="G26" i="124"/>
  <c r="D40" i="123"/>
  <c r="F40" i="123" s="1"/>
  <c r="G9" i="122"/>
  <c r="F33" i="47"/>
  <c r="D58" i="126"/>
  <c r="F58" i="126" s="1"/>
  <c r="G33" i="122"/>
  <c r="D22" i="122"/>
  <c r="F22" i="122" s="1"/>
  <c r="G60" i="123"/>
  <c r="G43" i="126"/>
  <c r="D29" i="125"/>
  <c r="F29" i="125" s="1"/>
  <c r="G3" i="123"/>
  <c r="D29" i="123"/>
  <c r="F29" i="123" s="1"/>
  <c r="D20" i="125"/>
  <c r="F20" i="125" s="1"/>
  <c r="G6" i="127"/>
  <c r="D36" i="122"/>
  <c r="F36" i="122" s="1"/>
  <c r="G45" i="122"/>
  <c r="C39" i="125"/>
  <c r="E39" i="125" s="1"/>
  <c r="D40" i="122"/>
  <c r="F40" i="122" s="1"/>
  <c r="G63" i="126"/>
  <c r="D21" i="126"/>
  <c r="F21" i="126" s="1"/>
  <c r="D57" i="127"/>
  <c r="F57" i="127" s="1"/>
  <c r="G15" i="125"/>
  <c r="G38" i="124"/>
  <c r="F121" i="47"/>
  <c r="G12" i="127"/>
  <c r="D34" i="124"/>
  <c r="F34" i="124" s="1"/>
  <c r="D40" i="124"/>
  <c r="F40" i="124" s="1"/>
  <c r="D22" i="123"/>
  <c r="F22" i="123" s="1"/>
  <c r="D30" i="127"/>
  <c r="F30" i="127" s="1"/>
  <c r="G59" i="126"/>
  <c r="D66" i="124"/>
  <c r="F66" i="124" s="1"/>
  <c r="G53" i="122"/>
  <c r="F75" i="47"/>
  <c r="G11" i="124"/>
  <c r="D50" i="123"/>
  <c r="F50" i="123" s="1"/>
  <c r="D19" i="125"/>
  <c r="F19" i="125" s="1"/>
  <c r="G9" i="126"/>
  <c r="D51" i="125"/>
  <c r="F51" i="125" s="1"/>
  <c r="G48" i="123"/>
  <c r="C22" i="124"/>
  <c r="E22" i="124" s="1"/>
  <c r="F47" i="47"/>
  <c r="D23" i="127"/>
  <c r="F23" i="127" s="1"/>
  <c r="C27" i="125"/>
  <c r="E27" i="125" s="1"/>
  <c r="G20" i="123"/>
  <c r="D48" i="123"/>
  <c r="F48" i="123" s="1"/>
  <c r="G52" i="127"/>
  <c r="F112" i="47"/>
  <c r="G58" i="123"/>
  <c r="G50" i="122"/>
  <c r="C28" i="126"/>
  <c r="E28" i="126" s="1"/>
  <c r="D63" i="127"/>
  <c r="F63" i="127" s="1"/>
  <c r="G63" i="125"/>
  <c r="G26" i="125"/>
  <c r="F11" i="47"/>
  <c r="G29" i="126"/>
  <c r="G47" i="125"/>
  <c r="G66" i="125"/>
  <c r="G51" i="126"/>
  <c r="D44" i="125"/>
  <c r="F44" i="125" s="1"/>
  <c r="D42" i="122"/>
  <c r="F42" i="122" s="1"/>
  <c r="C27" i="123"/>
  <c r="E27" i="123" s="1"/>
  <c r="G57" i="123"/>
  <c r="D55" i="123"/>
  <c r="F55" i="123" s="1"/>
  <c r="C61" i="127"/>
  <c r="E61" i="127" s="1"/>
  <c r="D51" i="122"/>
  <c r="F51" i="122" s="1"/>
  <c r="G37" i="125"/>
  <c r="G40" i="127"/>
  <c r="D17" i="122"/>
  <c r="F17" i="122" s="1"/>
  <c r="G29" i="123"/>
  <c r="G5" i="127"/>
  <c r="C23" i="127"/>
  <c r="E23" i="127" s="1"/>
  <c r="G42" i="126"/>
  <c r="F117" i="47"/>
  <c r="D54" i="126"/>
  <c r="F54" i="126" s="1"/>
  <c r="C42" i="126"/>
  <c r="E42" i="126" s="1"/>
  <c r="G65" i="123"/>
  <c r="G58" i="126"/>
  <c r="D24" i="127"/>
  <c r="F24" i="127" s="1"/>
  <c r="G41" i="127"/>
  <c r="D37" i="122"/>
  <c r="F37" i="122" s="1"/>
  <c r="G38" i="122"/>
  <c r="C64" i="123"/>
  <c r="E64" i="123" s="1"/>
  <c r="D50" i="124"/>
  <c r="F50" i="124" s="1"/>
  <c r="D58" i="124"/>
  <c r="F58" i="124" s="1"/>
  <c r="G40" i="124"/>
  <c r="G41" i="123"/>
  <c r="D64" i="126"/>
  <c r="F64" i="126" s="1"/>
  <c r="C34" i="123"/>
  <c r="E34" i="123" s="1"/>
  <c r="G46" i="127"/>
  <c r="G48" i="127"/>
  <c r="D29" i="127"/>
  <c r="F29" i="127" s="1"/>
  <c r="D56" i="124"/>
  <c r="F56" i="124" s="1"/>
  <c r="G47" i="122"/>
  <c r="G16" i="124"/>
  <c r="C65" i="126"/>
  <c r="E65" i="126" s="1"/>
  <c r="D56" i="122"/>
  <c r="F56" i="122" s="1"/>
  <c r="D53" i="126"/>
  <c r="F53" i="126" s="1"/>
  <c r="F113" i="47"/>
  <c r="G12" i="122"/>
  <c r="G22" i="125"/>
  <c r="C31" i="125"/>
  <c r="E31" i="125" s="1"/>
  <c r="D33" i="122"/>
  <c r="F33" i="122" s="1"/>
  <c r="D25" i="126"/>
  <c r="F25" i="126" s="1"/>
  <c r="F23" i="47"/>
  <c r="G42" i="123"/>
  <c r="C36" i="125"/>
  <c r="E36" i="125" s="1"/>
  <c r="G35" i="122"/>
  <c r="F29" i="47"/>
  <c r="D20" i="124"/>
  <c r="F20" i="124" s="1"/>
  <c r="D28" i="126"/>
  <c r="F28" i="126" s="1"/>
  <c r="G65" i="125"/>
  <c r="C35" i="124"/>
  <c r="E35" i="124" s="1"/>
  <c r="G40" i="126"/>
  <c r="D53" i="122"/>
  <c r="F53" i="122" s="1"/>
  <c r="C43" i="126"/>
  <c r="E43" i="126" s="1"/>
  <c r="D24" i="126"/>
  <c r="F24" i="126" s="1"/>
  <c r="D58" i="125"/>
  <c r="F58" i="125" s="1"/>
  <c r="G22" i="123"/>
  <c r="F99" i="47"/>
  <c r="F69" i="47"/>
  <c r="G44" i="124"/>
  <c r="F34" i="47"/>
  <c r="G20" i="126"/>
  <c r="D38" i="126"/>
  <c r="F38" i="126" s="1"/>
  <c r="D47" i="122"/>
  <c r="F47" i="122" s="1"/>
  <c r="G66" i="126"/>
  <c r="F94" i="47"/>
  <c r="G22" i="122"/>
  <c r="D54" i="125"/>
  <c r="F54" i="125" s="1"/>
  <c r="D26" i="122"/>
  <c r="F26" i="122" s="1"/>
  <c r="C56" i="126"/>
  <c r="E56" i="126" s="1"/>
  <c r="G21" i="127"/>
  <c r="G64" i="124"/>
  <c r="F18" i="47"/>
  <c r="C37" i="123"/>
  <c r="E37" i="123" s="1"/>
  <c r="F111" i="47"/>
  <c r="F115" i="47"/>
  <c r="D36" i="127"/>
  <c r="F36" i="127" s="1"/>
  <c r="G56" i="122"/>
  <c r="F49" i="47"/>
  <c r="C52" i="126"/>
  <c r="E52" i="126" s="1"/>
  <c r="G50" i="125"/>
  <c r="D63" i="123"/>
  <c r="F63" i="123" s="1"/>
  <c r="G52" i="124"/>
  <c r="D60" i="125"/>
  <c r="F60" i="125" s="1"/>
  <c r="G39" i="125"/>
  <c r="G41" i="126"/>
  <c r="F129" i="47"/>
  <c r="G7" i="123"/>
  <c r="F16" i="47"/>
  <c r="D33" i="126"/>
  <c r="F33" i="126" s="1"/>
  <c r="G51" i="124"/>
  <c r="G30" i="124"/>
  <c r="G35" i="123"/>
  <c r="C66" i="123"/>
  <c r="E66" i="123" s="1"/>
  <c r="G8" i="126"/>
  <c r="D30" i="126"/>
  <c r="F30" i="126" s="1"/>
  <c r="G56" i="127"/>
  <c r="D64" i="127"/>
  <c r="F64" i="127" s="1"/>
  <c r="C64" i="126"/>
  <c r="E64" i="126" s="1"/>
  <c r="G56" i="126"/>
  <c r="G52" i="125"/>
  <c r="C51" i="127"/>
  <c r="E51" i="127" s="1"/>
  <c r="G34" i="126"/>
  <c r="D55" i="127"/>
  <c r="F55" i="127" s="1"/>
  <c r="D28" i="127"/>
  <c r="F28" i="127" s="1"/>
  <c r="G20" i="125"/>
  <c r="D29" i="124"/>
  <c r="F29" i="124" s="1"/>
  <c r="D63" i="124"/>
  <c r="F63" i="124" s="1"/>
  <c r="D17" i="126"/>
  <c r="F17" i="126" s="1"/>
  <c r="G49" i="124"/>
  <c r="D51" i="127"/>
  <c r="F51" i="127" s="1"/>
  <c r="G33" i="127"/>
  <c r="D38" i="122"/>
  <c r="F38" i="122" s="1"/>
  <c r="G55" i="124"/>
  <c r="G6" i="126"/>
  <c r="D19" i="123"/>
  <c r="F19" i="123" s="1"/>
  <c r="F110" i="47"/>
  <c r="C25" i="126"/>
  <c r="E25" i="126" s="1"/>
  <c r="G60" i="125"/>
  <c r="D34" i="126"/>
  <c r="F34" i="126" s="1"/>
  <c r="D50" i="127"/>
  <c r="F50" i="127" s="1"/>
  <c r="G46" i="122"/>
  <c r="G30" i="126"/>
  <c r="G37" i="126"/>
  <c r="D40" i="127"/>
  <c r="F40" i="127" s="1"/>
  <c r="D62" i="123"/>
  <c r="F62" i="123" s="1"/>
  <c r="G19" i="127"/>
  <c r="G27" i="126"/>
  <c r="C18" i="125"/>
  <c r="E18" i="125" s="1"/>
  <c r="C62" i="124"/>
  <c r="E62" i="124" s="1"/>
  <c r="C45" i="125"/>
  <c r="E45" i="125" s="1"/>
  <c r="C66" i="126"/>
  <c r="E66" i="126" s="1"/>
  <c r="F122" i="47"/>
  <c r="G53" i="124"/>
  <c r="G25" i="127"/>
  <c r="D26" i="123"/>
  <c r="F26" i="123" s="1"/>
  <c r="G35" i="125"/>
  <c r="D39" i="123"/>
  <c r="F39" i="123" s="1"/>
  <c r="G31" i="124"/>
  <c r="C60" i="126"/>
  <c r="E60" i="126" s="1"/>
  <c r="G35" i="127"/>
  <c r="F14" i="47"/>
  <c r="G15" i="126"/>
  <c r="F31" i="47"/>
  <c r="C45" i="124"/>
  <c r="E45" i="124" s="1"/>
  <c r="D42" i="123"/>
  <c r="F42" i="123" s="1"/>
  <c r="G25" i="122"/>
  <c r="G7" i="122"/>
  <c r="G54" i="126"/>
  <c r="G60" i="124"/>
  <c r="G17" i="125"/>
  <c r="F92" i="47"/>
  <c r="G21" i="122"/>
  <c r="G46" i="124"/>
  <c r="G6" i="123"/>
  <c r="C21" i="124"/>
  <c r="E21" i="124" s="1"/>
  <c r="F44" i="47"/>
  <c r="G18" i="122"/>
  <c r="D19" i="124"/>
  <c r="F19" i="124" s="1"/>
  <c r="D34" i="123"/>
  <c r="F34" i="123" s="1"/>
  <c r="F30" i="47"/>
  <c r="D18" i="125"/>
  <c r="F18" i="125" s="1"/>
  <c r="F90" i="47"/>
  <c r="D50" i="122"/>
  <c r="F50" i="122" s="1"/>
  <c r="D44" i="123"/>
  <c r="F44" i="123" s="1"/>
  <c r="D39" i="124"/>
  <c r="F39" i="124" s="1"/>
  <c r="C23" i="126"/>
  <c r="E23" i="126" s="1"/>
  <c r="D28" i="123"/>
  <c r="F28" i="123" s="1"/>
  <c r="D28" i="124"/>
  <c r="F28" i="124" s="1"/>
  <c r="G49" i="127"/>
  <c r="C23" i="123"/>
  <c r="E23" i="123" s="1"/>
  <c r="D57" i="124"/>
  <c r="F57" i="124" s="1"/>
  <c r="D39" i="122"/>
  <c r="F39" i="122" s="1"/>
  <c r="G3" i="127"/>
  <c r="G4" i="123"/>
  <c r="F106" i="47"/>
  <c r="G40" i="125"/>
  <c r="D27" i="124"/>
  <c r="F27" i="124" s="1"/>
  <c r="D36" i="126"/>
  <c r="F36" i="126" s="1"/>
  <c r="C45" i="127"/>
  <c r="E45" i="127" s="1"/>
  <c r="G46" i="123"/>
  <c r="G24" i="123"/>
  <c r="C26" i="123"/>
  <c r="E26" i="123" s="1"/>
  <c r="C32" i="124"/>
  <c r="E32" i="124" s="1"/>
  <c r="D66" i="127"/>
  <c r="F66" i="127" s="1"/>
  <c r="D54" i="127"/>
  <c r="F54" i="127" s="1"/>
  <c r="G36" i="124"/>
  <c r="G16" i="122"/>
  <c r="D48" i="122"/>
  <c r="F48" i="122" s="1"/>
  <c r="G22" i="127"/>
  <c r="G57" i="122"/>
  <c r="D43" i="124"/>
  <c r="F43" i="124" s="1"/>
  <c r="C21" i="125"/>
  <c r="E21" i="125" s="1"/>
  <c r="G51" i="125"/>
  <c r="G12" i="126"/>
  <c r="G4" i="124"/>
  <c r="D37" i="127"/>
  <c r="F37" i="127" s="1"/>
  <c r="D62" i="125"/>
  <c r="F62" i="125" s="1"/>
  <c r="G29" i="122"/>
  <c r="G47" i="127"/>
  <c r="D57" i="125"/>
  <c r="F57" i="125" s="1"/>
  <c r="G10" i="125"/>
  <c r="G30" i="127"/>
  <c r="D46" i="123"/>
  <c r="F46" i="123" s="1"/>
  <c r="F97" i="47"/>
  <c r="C35" i="126"/>
  <c r="E35" i="126" s="1"/>
  <c r="D45" i="123"/>
  <c r="F45" i="123" s="1"/>
  <c r="D44" i="122"/>
  <c r="F44" i="122" s="1"/>
  <c r="G10" i="124"/>
  <c r="C43" i="124"/>
  <c r="E43" i="124" s="1"/>
  <c r="G53" i="123"/>
  <c r="G6" i="122"/>
  <c r="C44" i="127"/>
  <c r="E44" i="127" s="1"/>
  <c r="D35" i="123"/>
  <c r="F35" i="123" s="1"/>
  <c r="D55" i="125"/>
  <c r="F55" i="125" s="1"/>
  <c r="F89" i="47"/>
  <c r="G62" i="126"/>
  <c r="G28" i="126"/>
  <c r="D64" i="124"/>
  <c r="F64" i="124" s="1"/>
  <c r="G5" i="125"/>
  <c r="D43" i="123"/>
  <c r="F43" i="123" s="1"/>
  <c r="G20" i="124"/>
  <c r="F62" i="47"/>
  <c r="C43" i="123"/>
  <c r="E43" i="123" s="1"/>
  <c r="C40" i="124"/>
  <c r="E40" i="124" s="1"/>
  <c r="C19" i="124"/>
  <c r="E19" i="124" s="1"/>
  <c r="D47" i="126"/>
  <c r="F47" i="126" s="1"/>
  <c r="G37" i="123"/>
  <c r="C66" i="127"/>
  <c r="E66" i="127" s="1"/>
  <c r="C50" i="123"/>
  <c r="E50" i="123" s="1"/>
  <c r="C50" i="125"/>
  <c r="E50" i="125" s="1"/>
  <c r="C35" i="125"/>
  <c r="E35" i="125" s="1"/>
  <c r="G15" i="124"/>
  <c r="G57" i="124"/>
  <c r="C36" i="123"/>
  <c r="E36" i="123" s="1"/>
  <c r="D44" i="127"/>
  <c r="F44" i="127" s="1"/>
  <c r="C38" i="123"/>
  <c r="E38" i="123" s="1"/>
  <c r="G12" i="125"/>
  <c r="G40" i="123"/>
  <c r="G43" i="124"/>
  <c r="D35" i="127"/>
  <c r="F35" i="127" s="1"/>
  <c r="D61" i="126"/>
  <c r="F61" i="126" s="1"/>
  <c r="C56" i="125"/>
  <c r="E56" i="125" s="1"/>
  <c r="D42" i="125"/>
  <c r="F42" i="125" s="1"/>
  <c r="G23" i="122"/>
  <c r="C40" i="126"/>
  <c r="E40" i="126" s="1"/>
  <c r="D25" i="127"/>
  <c r="F25" i="127" s="1"/>
  <c r="G64" i="127"/>
  <c r="D50" i="126"/>
  <c r="F50" i="126" s="1"/>
  <c r="F98" i="47"/>
  <c r="G34" i="124"/>
  <c r="G23" i="127"/>
  <c r="F84" i="47"/>
  <c r="G65" i="122"/>
  <c r="F60" i="47"/>
  <c r="C27" i="124"/>
  <c r="E27" i="124" s="1"/>
  <c r="C28" i="127"/>
  <c r="E28" i="127" s="1"/>
  <c r="G3" i="124"/>
  <c r="D65" i="124"/>
  <c r="F65" i="124" s="1"/>
  <c r="G10" i="122"/>
  <c r="G50" i="124"/>
  <c r="G29" i="125"/>
  <c r="D51" i="123"/>
  <c r="F51" i="123" s="1"/>
  <c r="D42" i="127"/>
  <c r="F42" i="127" s="1"/>
  <c r="C57" i="124"/>
  <c r="E57" i="124" s="1"/>
  <c r="G32" i="125"/>
  <c r="G49" i="123"/>
  <c r="D61" i="123"/>
  <c r="F61" i="123" s="1"/>
  <c r="F76" i="47"/>
  <c r="G58" i="122"/>
  <c r="C17" i="123"/>
  <c r="E17" i="123" s="1"/>
  <c r="D43" i="125"/>
  <c r="F43" i="125" s="1"/>
  <c r="C57" i="127"/>
  <c r="E57" i="127" s="1"/>
  <c r="F114" i="47"/>
  <c r="D33" i="123"/>
  <c r="F33" i="123" s="1"/>
  <c r="G29" i="127"/>
  <c r="C29" i="127"/>
  <c r="E29" i="127" s="1"/>
  <c r="G31" i="123"/>
  <c r="C61" i="126"/>
  <c r="E61" i="126" s="1"/>
  <c r="C38" i="126"/>
  <c r="E38" i="126" s="1"/>
  <c r="F32" i="47"/>
  <c r="D22" i="125"/>
  <c r="F22" i="125" s="1"/>
  <c r="C62" i="125"/>
  <c r="E62" i="125" s="1"/>
  <c r="G18" i="127"/>
  <c r="D21" i="122"/>
  <c r="F21" i="122" s="1"/>
  <c r="G16" i="127"/>
  <c r="G44" i="127"/>
  <c r="C20" i="126"/>
  <c r="E20" i="126" s="1"/>
  <c r="G66" i="124"/>
  <c r="G60" i="126"/>
  <c r="C63" i="126"/>
  <c r="E63" i="126" s="1"/>
  <c r="G55" i="123"/>
  <c r="F17" i="47"/>
  <c r="G51" i="127"/>
  <c r="G18" i="126"/>
  <c r="D34" i="125"/>
  <c r="F34" i="125" s="1"/>
  <c r="F119" i="47"/>
  <c r="D37" i="123"/>
  <c r="F37" i="123" s="1"/>
  <c r="G13" i="122"/>
  <c r="D65" i="125"/>
  <c r="F65" i="125" s="1"/>
  <c r="G41" i="124"/>
  <c r="G43" i="122"/>
  <c r="G61" i="124"/>
  <c r="C42" i="125"/>
  <c r="E42" i="125" s="1"/>
  <c r="G13" i="125"/>
  <c r="G19" i="126"/>
  <c r="F56" i="47"/>
  <c r="C45" i="123"/>
  <c r="E45" i="123" s="1"/>
  <c r="C18" i="126"/>
  <c r="E18" i="126" s="1"/>
  <c r="G45" i="125"/>
  <c r="G36" i="125"/>
  <c r="F61" i="47"/>
  <c r="D56" i="126"/>
  <c r="F56" i="126" s="1"/>
  <c r="D27" i="123"/>
  <c r="F27" i="123" s="1"/>
  <c r="D62" i="126"/>
  <c r="F62" i="126" s="1"/>
  <c r="C55" i="124"/>
  <c r="E55" i="124" s="1"/>
  <c r="G31" i="122"/>
  <c r="D20" i="123"/>
  <c r="F20" i="123" s="1"/>
  <c r="F42" i="47"/>
  <c r="C59" i="123"/>
  <c r="E59" i="123" s="1"/>
  <c r="D66" i="123"/>
  <c r="F66" i="123" s="1"/>
  <c r="F58" i="47"/>
  <c r="G12" i="124"/>
  <c r="D35" i="126"/>
  <c r="F35" i="126" s="1"/>
  <c r="G63" i="123"/>
  <c r="G42" i="125"/>
  <c r="C54" i="126"/>
  <c r="E54" i="126" s="1"/>
  <c r="F45" i="47"/>
  <c r="C18" i="123"/>
  <c r="E18" i="123" s="1"/>
  <c r="C22" i="126"/>
  <c r="E22" i="126" s="1"/>
  <c r="G59" i="125"/>
  <c r="F22" i="47"/>
  <c r="G66" i="123"/>
  <c r="D26" i="125"/>
  <c r="F26" i="125" s="1"/>
  <c r="F48" i="47"/>
  <c r="C54" i="123"/>
  <c r="E54" i="123" s="1"/>
  <c r="C30" i="127"/>
  <c r="E30" i="127" s="1"/>
  <c r="G51" i="122"/>
  <c r="C32" i="126"/>
  <c r="E32" i="126" s="1"/>
  <c r="D22" i="124"/>
  <c r="F22" i="124" s="1"/>
  <c r="D18" i="127"/>
  <c r="F18" i="127" s="1"/>
  <c r="C34" i="127"/>
  <c r="E34" i="127" s="1"/>
  <c r="C49" i="126"/>
  <c r="E49" i="126" s="1"/>
  <c r="C52" i="127"/>
  <c r="E52" i="127" s="1"/>
  <c r="G43" i="123"/>
  <c r="G44" i="126"/>
  <c r="C31" i="123"/>
  <c r="E31" i="123" s="1"/>
  <c r="C53" i="126"/>
  <c r="E53" i="126" s="1"/>
  <c r="C60" i="123"/>
  <c r="E60" i="123" s="1"/>
  <c r="G58" i="124"/>
  <c r="D43" i="126"/>
  <c r="F43" i="126" s="1"/>
  <c r="F91" i="47"/>
  <c r="C54" i="127"/>
  <c r="E54" i="127" s="1"/>
  <c r="F37" i="47"/>
  <c r="C19" i="126"/>
  <c r="E19" i="126" s="1"/>
  <c r="G33" i="124"/>
  <c r="D32" i="124"/>
  <c r="F32" i="124" s="1"/>
  <c r="G8" i="123"/>
  <c r="D19" i="127"/>
  <c r="F19" i="127" s="1"/>
  <c r="G8" i="124"/>
  <c r="G11" i="127"/>
  <c r="G63" i="124"/>
  <c r="G42" i="122"/>
  <c r="C50" i="127"/>
  <c r="E50" i="127" s="1"/>
  <c r="C20" i="124"/>
  <c r="E20" i="124" s="1"/>
  <c r="D24" i="122"/>
  <c r="F24" i="122" s="1"/>
  <c r="C41" i="126"/>
  <c r="E41" i="126" s="1"/>
  <c r="D47" i="127"/>
  <c r="F47" i="127" s="1"/>
  <c r="F20" i="47"/>
  <c r="D24" i="123"/>
  <c r="F24" i="123" s="1"/>
  <c r="D31" i="127"/>
  <c r="F31" i="127" s="1"/>
  <c r="C47" i="126"/>
  <c r="E47" i="126" s="1"/>
  <c r="G62" i="125"/>
  <c r="G26" i="127"/>
  <c r="G53" i="127"/>
  <c r="G10" i="123"/>
  <c r="C19" i="127"/>
  <c r="E19" i="127" s="1"/>
  <c r="C24" i="124"/>
  <c r="E24" i="124" s="1"/>
  <c r="C60" i="127"/>
  <c r="E60" i="127" s="1"/>
  <c r="G19" i="125"/>
  <c r="G34" i="125"/>
  <c r="F63" i="47"/>
  <c r="G11" i="126"/>
  <c r="C18" i="124"/>
  <c r="E18" i="124" s="1"/>
  <c r="G41" i="125"/>
  <c r="F77" i="47"/>
  <c r="G21" i="123"/>
  <c r="D26" i="127"/>
  <c r="F26" i="127" s="1"/>
  <c r="C61" i="125"/>
  <c r="E61" i="125" s="1"/>
  <c r="C54" i="125"/>
  <c r="E54" i="125" s="1"/>
  <c r="G23" i="126"/>
  <c r="G54" i="123"/>
  <c r="D36" i="123"/>
  <c r="F36" i="123" s="1"/>
  <c r="G39" i="126"/>
  <c r="G16" i="126"/>
  <c r="C55" i="126"/>
  <c r="E55" i="126" s="1"/>
  <c r="C34" i="126"/>
  <c r="E34" i="126" s="1"/>
  <c r="G58" i="127"/>
  <c r="G65" i="124"/>
  <c r="C37" i="126"/>
  <c r="E37" i="126" s="1"/>
  <c r="C24" i="126"/>
  <c r="E24" i="126" s="1"/>
  <c r="D25" i="125"/>
  <c r="F25" i="125" s="1"/>
  <c r="C64" i="127"/>
  <c r="E64" i="127" s="1"/>
  <c r="G7" i="125"/>
  <c r="C26" i="126"/>
  <c r="E26" i="126" s="1"/>
  <c r="D29" i="122"/>
  <c r="F29" i="122" s="1"/>
  <c r="F107" i="47"/>
  <c r="G15" i="123"/>
  <c r="G19" i="124"/>
  <c r="D27" i="126"/>
  <c r="F27" i="126" s="1"/>
  <c r="G44" i="122"/>
  <c r="G55" i="127"/>
  <c r="G59" i="124"/>
  <c r="G25" i="126"/>
  <c r="D32" i="123"/>
  <c r="F32" i="123" s="1"/>
  <c r="F131" i="47"/>
  <c r="G28" i="124"/>
  <c r="C56" i="127"/>
  <c r="E56" i="127" s="1"/>
  <c r="C53" i="127"/>
  <c r="E53" i="127" s="1"/>
  <c r="G41" i="122"/>
  <c r="G62" i="123"/>
  <c r="D37" i="126"/>
  <c r="F37" i="126" s="1"/>
  <c r="G14" i="125"/>
  <c r="C46" i="124"/>
  <c r="E46" i="124" s="1"/>
  <c r="D45" i="124"/>
  <c r="F45" i="124" s="1"/>
  <c r="D31" i="123"/>
  <c r="F31" i="123" s="1"/>
  <c r="C52" i="125"/>
  <c r="E52" i="125" s="1"/>
  <c r="C29" i="124"/>
  <c r="E29" i="124" s="1"/>
  <c r="G9" i="125"/>
  <c r="D40" i="125"/>
  <c r="F40" i="125" s="1"/>
  <c r="C47" i="127"/>
  <c r="E47" i="127" s="1"/>
  <c r="F74" i="47"/>
  <c r="D56" i="123"/>
  <c r="F56" i="123" s="1"/>
  <c r="D49" i="127"/>
  <c r="F49" i="127" s="1"/>
  <c r="C48" i="125"/>
  <c r="E48" i="125" s="1"/>
  <c r="D38" i="124"/>
  <c r="F38" i="124" s="1"/>
  <c r="C60" i="125"/>
  <c r="E60" i="125" s="1"/>
  <c r="D37" i="125"/>
  <c r="F37" i="125" s="1"/>
  <c r="C58" i="127"/>
  <c r="E58" i="127" s="1"/>
  <c r="C21" i="123"/>
  <c r="E21" i="123" s="1"/>
  <c r="D60" i="123"/>
  <c r="F60" i="123" s="1"/>
  <c r="F109" i="47"/>
  <c r="C40" i="125"/>
  <c r="E40" i="125" s="1"/>
  <c r="F125" i="47"/>
  <c r="C66" i="125"/>
  <c r="E66" i="125" s="1"/>
  <c r="G38" i="127"/>
  <c r="G63" i="122"/>
  <c r="G42" i="127"/>
  <c r="F118" i="47"/>
  <c r="D18" i="126"/>
  <c r="F18" i="126" s="1"/>
  <c r="F73" i="47"/>
  <c r="G10" i="126"/>
  <c r="F134" i="47"/>
  <c r="C48" i="124"/>
  <c r="E48" i="124" s="1"/>
  <c r="D34" i="127"/>
  <c r="F34" i="127" s="1"/>
  <c r="D60" i="126"/>
  <c r="F60" i="126" s="1"/>
  <c r="F50" i="47"/>
  <c r="G32" i="127"/>
  <c r="G31" i="125"/>
  <c r="C21" i="126"/>
  <c r="E21" i="126" s="1"/>
  <c r="G43" i="125"/>
  <c r="G10" i="127"/>
  <c r="G7" i="124"/>
  <c r="D51" i="126"/>
  <c r="F51" i="126" s="1"/>
  <c r="G44" i="125"/>
  <c r="D62" i="122"/>
  <c r="F62" i="122" s="1"/>
  <c r="D30" i="124"/>
  <c r="F30" i="124" s="1"/>
  <c r="F86" i="47"/>
  <c r="D56" i="125"/>
  <c r="F56" i="125" s="1"/>
  <c r="C30" i="126"/>
  <c r="E30" i="126" s="1"/>
  <c r="G52" i="126"/>
  <c r="C27" i="126"/>
  <c r="E27" i="126" s="1"/>
  <c r="D33" i="127"/>
  <c r="F33" i="127" s="1"/>
  <c r="C57" i="123"/>
  <c r="E57" i="123" s="1"/>
  <c r="D39" i="125"/>
  <c r="F39" i="125" s="1"/>
  <c r="G57" i="125"/>
  <c r="C25" i="127"/>
  <c r="E25" i="127" s="1"/>
  <c r="C49" i="123"/>
  <c r="E49" i="123" s="1"/>
  <c r="G59" i="122"/>
  <c r="G9" i="127"/>
  <c r="D31" i="125"/>
  <c r="F31" i="125" s="1"/>
  <c r="G3" i="125"/>
  <c r="F35" i="47"/>
  <c r="G49" i="122"/>
  <c r="D55" i="124"/>
  <c r="F55" i="124" s="1"/>
  <c r="C59" i="125"/>
  <c r="E59" i="125" s="1"/>
  <c r="G38" i="123"/>
  <c r="F24" i="47"/>
  <c r="G61" i="122"/>
  <c r="F59" i="47"/>
  <c r="D20" i="126"/>
  <c r="F20" i="126" s="1"/>
  <c r="G17" i="127"/>
  <c r="G44" i="123"/>
  <c r="F15" i="47"/>
  <c r="D49" i="125"/>
  <c r="F49" i="125" s="1"/>
  <c r="C17" i="125"/>
  <c r="E17" i="125" s="1"/>
  <c r="D36" i="125"/>
  <c r="F36" i="125" s="1"/>
  <c r="G8" i="127"/>
  <c r="C19" i="123"/>
  <c r="E19" i="123" s="1"/>
  <c r="G64" i="123"/>
  <c r="F132" i="47"/>
  <c r="D18" i="123"/>
  <c r="F18" i="123" s="1"/>
  <c r="D24" i="125"/>
  <c r="F24" i="125" s="1"/>
  <c r="C56" i="123"/>
  <c r="E56" i="123" s="1"/>
  <c r="C31" i="127"/>
  <c r="E31" i="127" s="1"/>
  <c r="G32" i="122"/>
  <c r="C28" i="125"/>
  <c r="E28" i="125" s="1"/>
  <c r="F137" i="47"/>
  <c r="C51" i="123"/>
  <c r="E51" i="123" s="1"/>
  <c r="G5" i="123"/>
  <c r="C19" i="125"/>
  <c r="E19" i="125" s="1"/>
  <c r="C44" i="125"/>
  <c r="E44" i="125" s="1"/>
  <c r="C43" i="125"/>
  <c r="E43" i="125" s="1"/>
  <c r="G54" i="122"/>
  <c r="G27" i="127"/>
  <c r="D39" i="127"/>
  <c r="F39" i="127" s="1"/>
  <c r="G40" i="122"/>
  <c r="D48" i="127"/>
  <c r="F48" i="127" s="1"/>
  <c r="D21" i="127"/>
  <c r="F21" i="127" s="1"/>
  <c r="G11" i="123"/>
  <c r="G18" i="123"/>
  <c r="G63" i="127"/>
  <c r="G26" i="123"/>
  <c r="G35" i="126"/>
  <c r="C55" i="123"/>
  <c r="E55" i="123" s="1"/>
  <c r="D62" i="127"/>
  <c r="F62" i="127" s="1"/>
  <c r="C42" i="124"/>
  <c r="E42" i="124" s="1"/>
  <c r="G13" i="126"/>
  <c r="G33" i="126"/>
  <c r="D20" i="122"/>
  <c r="F20" i="122" s="1"/>
  <c r="D30" i="125"/>
  <c r="F30" i="125" s="1"/>
  <c r="F25" i="47"/>
  <c r="D66" i="125"/>
  <c r="F66" i="125" s="1"/>
  <c r="C57" i="126"/>
  <c r="E57" i="126" s="1"/>
  <c r="G51" i="123"/>
  <c r="C25" i="125"/>
  <c r="E25" i="125" s="1"/>
  <c r="D27" i="125"/>
  <c r="F27" i="125" s="1"/>
  <c r="D27" i="127"/>
  <c r="F27" i="127" s="1"/>
  <c r="D23" i="126"/>
  <c r="F23" i="126" s="1"/>
  <c r="C23" i="125"/>
  <c r="E23" i="125" s="1"/>
  <c r="G14" i="123"/>
  <c r="D47" i="124"/>
  <c r="F47" i="124" s="1"/>
  <c r="D59" i="123"/>
  <c r="F59" i="123" s="1"/>
  <c r="D41" i="127"/>
  <c r="F41" i="127" s="1"/>
  <c r="G12" i="123"/>
  <c r="C37" i="127"/>
  <c r="E37" i="127" s="1"/>
  <c r="F105" i="47"/>
  <c r="G52" i="122"/>
  <c r="G25" i="125"/>
  <c r="G39" i="124"/>
  <c r="D28" i="125"/>
  <c r="F28" i="125" s="1"/>
  <c r="F85" i="47"/>
  <c r="D34" i="122"/>
  <c r="F34" i="122" s="1"/>
  <c r="D20" i="127"/>
  <c r="F20" i="127" s="1"/>
  <c r="D35" i="124"/>
  <c r="F35" i="124" s="1"/>
  <c r="G26" i="126"/>
  <c r="G30" i="125"/>
  <c r="D60" i="124"/>
  <c r="F60" i="124" s="1"/>
  <c r="D61" i="122"/>
  <c r="F61" i="122" s="1"/>
  <c r="C39" i="126"/>
  <c r="E39" i="126" s="1"/>
  <c r="D49" i="124"/>
  <c r="F49" i="124" s="1"/>
  <c r="D31" i="126"/>
  <c r="F31" i="126" s="1"/>
  <c r="D54" i="123"/>
  <c r="F54" i="123" s="1"/>
  <c r="F78" i="47"/>
  <c r="G56" i="124"/>
  <c r="C45" i="126"/>
  <c r="E45" i="126" s="1"/>
  <c r="C51" i="125"/>
  <c r="E51" i="125" s="1"/>
  <c r="G39" i="123"/>
  <c r="G43" i="127"/>
  <c r="D25" i="123"/>
  <c r="F25" i="123" s="1"/>
  <c r="D55" i="122"/>
  <c r="F55" i="122" s="1"/>
  <c r="D50" i="125"/>
  <c r="F50" i="125" s="1"/>
  <c r="C33" i="125"/>
  <c r="E33" i="125" s="1"/>
  <c r="G55" i="126"/>
  <c r="C28" i="124"/>
  <c r="E28" i="124" s="1"/>
  <c r="F21" i="47"/>
  <c r="C41" i="127"/>
  <c r="E41" i="127" s="1"/>
  <c r="C26" i="125"/>
  <c r="E26" i="125" s="1"/>
  <c r="G50" i="127"/>
  <c r="F43" i="47"/>
  <c r="G22" i="124"/>
  <c r="D43" i="127"/>
  <c r="F43" i="127" s="1"/>
  <c r="G28" i="122"/>
  <c r="D41" i="124"/>
  <c r="F41" i="124" s="1"/>
  <c r="D46" i="124"/>
  <c r="F46" i="124" s="1"/>
  <c r="F103" i="47"/>
  <c r="G65" i="127"/>
  <c r="G55" i="125"/>
  <c r="C66" i="124"/>
  <c r="E66" i="124" s="1"/>
  <c r="D25" i="122"/>
  <c r="F25" i="122" s="1"/>
  <c r="F95" i="47"/>
  <c r="C63" i="127"/>
  <c r="E63" i="127" s="1"/>
  <c r="G61" i="123"/>
  <c r="D21" i="125"/>
  <c r="F21" i="125" s="1"/>
  <c r="C62" i="123"/>
  <c r="E62" i="123" s="1"/>
  <c r="F46" i="47"/>
  <c r="F136" i="47"/>
  <c r="F19" i="47"/>
  <c r="G39" i="127"/>
  <c r="C64" i="125"/>
  <c r="E64" i="125" s="1"/>
  <c r="C53" i="123"/>
  <c r="E53" i="123" s="1"/>
  <c r="G36" i="123"/>
  <c r="G61" i="125"/>
  <c r="D53" i="124"/>
  <c r="F53" i="124" s="1"/>
  <c r="C24" i="125"/>
  <c r="E24" i="125" s="1"/>
  <c r="C39" i="127"/>
  <c r="E39" i="127" s="1"/>
  <c r="D38" i="127"/>
  <c r="F38" i="127" s="1"/>
  <c r="D47" i="123"/>
  <c r="F47" i="123" s="1"/>
  <c r="G54" i="124"/>
  <c r="D44" i="126"/>
  <c r="F44" i="126" s="1"/>
  <c r="G11" i="125"/>
  <c r="D48" i="126"/>
  <c r="F48" i="126" s="1"/>
  <c r="G18" i="124"/>
  <c r="G8" i="125"/>
  <c r="D31" i="124"/>
  <c r="F31" i="124" s="1"/>
  <c r="G34" i="122"/>
  <c r="C29" i="126"/>
  <c r="E29" i="126" s="1"/>
  <c r="D32" i="122"/>
  <c r="F32" i="122" s="1"/>
  <c r="D41" i="125"/>
  <c r="F41" i="125" s="1"/>
  <c r="C46" i="126"/>
  <c r="E46" i="126" s="1"/>
  <c r="G24" i="124"/>
  <c r="C34" i="125"/>
  <c r="E34" i="125" s="1"/>
  <c r="G48" i="122"/>
  <c r="C55" i="127"/>
  <c r="E55" i="127" s="1"/>
  <c r="G19" i="123"/>
  <c r="C38" i="127"/>
  <c r="E38" i="127" s="1"/>
  <c r="F54" i="47"/>
  <c r="D18" i="122"/>
  <c r="F18" i="122" s="1"/>
  <c r="D61" i="125"/>
  <c r="F61" i="125" s="1"/>
  <c r="F138" i="47"/>
  <c r="D59" i="122"/>
  <c r="F59" i="122" s="1"/>
  <c r="C54" i="124"/>
  <c r="E54" i="124" s="1"/>
  <c r="G14" i="122"/>
  <c r="G48" i="124"/>
  <c r="C40" i="127"/>
  <c r="E40" i="127" s="1"/>
  <c r="G34" i="127"/>
  <c r="D63" i="126"/>
  <c r="F63" i="126" s="1"/>
  <c r="C24" i="127"/>
  <c r="E24" i="127" s="1"/>
  <c r="D52" i="125"/>
  <c r="F52" i="125" s="1"/>
  <c r="D52" i="124"/>
  <c r="F52" i="124" s="1"/>
  <c r="G47" i="124"/>
  <c r="C42" i="123"/>
  <c r="E42" i="123" s="1"/>
  <c r="D17" i="127"/>
  <c r="F17" i="127" s="1"/>
  <c r="E2" i="115"/>
  <c r="G20" i="122"/>
  <c r="G31" i="126"/>
  <c r="G27" i="122"/>
  <c r="G45" i="127"/>
  <c r="G17" i="123"/>
  <c r="D23" i="123"/>
  <c r="F23" i="123" s="1"/>
  <c r="C25" i="124"/>
  <c r="E25" i="124" s="1"/>
  <c r="D45" i="122"/>
  <c r="F45" i="122" s="1"/>
  <c r="G48" i="126"/>
  <c r="G33" i="123"/>
  <c r="D23" i="124"/>
  <c r="F23" i="124" s="1"/>
  <c r="C49" i="124"/>
  <c r="E49" i="124" s="1"/>
  <c r="G21" i="124"/>
  <c r="F39" i="47"/>
  <c r="F126" i="47"/>
  <c r="G39" i="122"/>
  <c r="C30" i="124"/>
  <c r="E30" i="124" s="1"/>
  <c r="G7" i="127"/>
  <c r="C39" i="124"/>
  <c r="E39" i="124" s="1"/>
  <c r="C30" i="125"/>
  <c r="E30" i="125" s="1"/>
  <c r="D51" i="124"/>
  <c r="F51" i="124" s="1"/>
  <c r="C20" i="123"/>
  <c r="E20" i="123" s="1"/>
  <c r="C65" i="127"/>
  <c r="E65" i="127" s="1"/>
  <c r="G52" i="123"/>
  <c r="C59" i="126"/>
  <c r="E59" i="126" s="1"/>
  <c r="G37" i="122"/>
  <c r="G27" i="123"/>
  <c r="D39" i="126"/>
  <c r="F39" i="126" s="1"/>
  <c r="G6" i="124"/>
  <c r="C33" i="124"/>
  <c r="E33" i="124" s="1"/>
  <c r="C35" i="127"/>
  <c r="E35" i="127" s="1"/>
  <c r="F55" i="47"/>
  <c r="G4" i="125"/>
  <c r="D52" i="122"/>
  <c r="F52" i="122" s="1"/>
  <c r="F120" i="47"/>
  <c r="C33" i="127"/>
  <c r="E33" i="127" s="1"/>
  <c r="C20" i="127"/>
  <c r="E20" i="127" s="1"/>
  <c r="D66" i="126"/>
  <c r="F66" i="126" s="1"/>
  <c r="G8" i="122"/>
  <c r="D42" i="126"/>
  <c r="F42" i="126" s="1"/>
  <c r="D21" i="124"/>
  <c r="F21" i="124" s="1"/>
  <c r="G32" i="123"/>
  <c r="G30" i="123"/>
  <c r="G38" i="126"/>
  <c r="G6" i="125"/>
  <c r="C36" i="124"/>
  <c r="E36" i="124" s="1"/>
  <c r="G64" i="126"/>
  <c r="G28" i="123"/>
  <c r="F96" i="47"/>
  <c r="G56" i="125"/>
  <c r="D66" i="122"/>
  <c r="F66" i="122" s="1"/>
  <c r="F64" i="47"/>
  <c r="C22" i="123"/>
  <c r="E22" i="123" s="1"/>
  <c r="G24" i="127"/>
  <c r="D42" i="124"/>
  <c r="F42" i="124" s="1"/>
  <c r="G31" i="127"/>
  <c r="G18" i="125"/>
  <c r="D37" i="124"/>
  <c r="F37" i="124" s="1"/>
  <c r="D35" i="122"/>
  <c r="F35" i="122" s="1"/>
  <c r="D64" i="123"/>
  <c r="F64" i="123" s="1"/>
  <c r="F27" i="47"/>
  <c r="G50" i="126"/>
  <c r="G3" i="126"/>
  <c r="D47" i="125"/>
  <c r="F47" i="125" s="1"/>
  <c r="C37" i="124"/>
  <c r="E37" i="124" s="1"/>
  <c r="C46" i="127"/>
  <c r="E46" i="127" s="1"/>
  <c r="C50" i="126"/>
  <c r="E50" i="126" s="1"/>
  <c r="G66" i="122"/>
  <c r="D29" i="126"/>
  <c r="F29" i="126" s="1"/>
  <c r="G27" i="124"/>
  <c r="C61" i="124"/>
  <c r="E61" i="124" s="1"/>
  <c r="D40" i="126"/>
  <c r="F40" i="126" s="1"/>
  <c r="C26" i="124"/>
  <c r="E26" i="124" s="1"/>
  <c r="C58" i="123"/>
  <c r="E58" i="123" s="1"/>
  <c r="G5" i="126"/>
  <c r="C26" i="127"/>
  <c r="E26" i="127" s="1"/>
  <c r="D33" i="124"/>
  <c r="F33" i="124" s="1"/>
  <c r="C24" i="123"/>
  <c r="E24" i="123" s="1"/>
  <c r="D65" i="126"/>
  <c r="F65" i="126" s="1"/>
  <c r="C44" i="126"/>
  <c r="E44" i="126" s="1"/>
  <c r="G50" i="123"/>
  <c r="D46" i="126"/>
  <c r="F46" i="126" s="1"/>
  <c r="D63" i="122"/>
  <c r="F63" i="122" s="1"/>
  <c r="G16" i="125"/>
  <c r="G4" i="122"/>
  <c r="C39" i="123"/>
  <c r="E39" i="123" s="1"/>
  <c r="D49" i="126"/>
  <c r="F49" i="126" s="1"/>
  <c r="C33" i="126"/>
  <c r="E33" i="126" s="1"/>
  <c r="C23" i="124"/>
  <c r="E23" i="124" s="1"/>
  <c r="D48" i="124"/>
  <c r="F48" i="124" s="1"/>
  <c r="G38" i="125"/>
  <c r="C31" i="126"/>
  <c r="E31" i="126" s="1"/>
  <c r="C32" i="125"/>
  <c r="E32" i="125" s="1"/>
  <c r="F100" i="47"/>
  <c r="G27" i="125"/>
  <c r="G30" i="122"/>
  <c r="C29" i="125"/>
  <c r="E29" i="125" s="1"/>
  <c r="G29" i="124"/>
  <c r="F70" i="47"/>
  <c r="G64" i="122"/>
  <c r="G47" i="126"/>
  <c r="D30" i="123"/>
  <c r="F30" i="123" s="1"/>
  <c r="C50" i="124"/>
  <c r="E50" i="124" s="1"/>
  <c r="G59" i="123"/>
  <c r="F101" i="47"/>
  <c r="G65" i="126"/>
  <c r="G14" i="127"/>
  <c r="C61" i="123"/>
  <c r="E61" i="123" s="1"/>
  <c r="D59" i="126"/>
  <c r="F59" i="126" s="1"/>
  <c r="C48" i="127"/>
  <c r="E48" i="127" s="1"/>
  <c r="C47" i="124"/>
  <c r="E47" i="124" s="1"/>
  <c r="C62" i="126"/>
  <c r="E62" i="126" s="1"/>
  <c r="D30" i="122"/>
  <c r="F30" i="122" s="1"/>
  <c r="G25" i="123"/>
  <c r="G5" i="122"/>
  <c r="D23" i="125"/>
  <c r="F23" i="125" s="1"/>
  <c r="C44" i="123"/>
  <c r="E44" i="123" s="1"/>
  <c r="G20" i="127"/>
  <c r="C65" i="125"/>
  <c r="E65" i="125" s="1"/>
  <c r="C22" i="127"/>
  <c r="E22" i="127" s="1"/>
  <c r="D41" i="123"/>
  <c r="F41" i="123" s="1"/>
  <c r="G37" i="127"/>
  <c r="G45" i="124"/>
  <c r="G26" i="122"/>
  <c r="F104" i="47"/>
  <c r="D64" i="122"/>
  <c r="F64" i="122" s="1"/>
  <c r="D64" i="125"/>
  <c r="F64" i="125" s="1"/>
  <c r="C43" i="127"/>
  <c r="E43" i="127" s="1"/>
  <c r="C59" i="124"/>
  <c r="E59" i="124" s="1"/>
  <c r="D55" i="126"/>
  <c r="F55" i="126" s="1"/>
  <c r="D58" i="122"/>
  <c r="F58" i="122" s="1"/>
  <c r="C22" i="125"/>
  <c r="E22" i="125" s="1"/>
  <c r="F116" i="47"/>
  <c r="D22" i="127"/>
  <c r="F22" i="127" s="1"/>
  <c r="G13" i="124"/>
  <c r="C63" i="125"/>
  <c r="E63" i="125" s="1"/>
  <c r="G34" i="123"/>
  <c r="D59" i="125"/>
  <c r="F59" i="125" s="1"/>
  <c r="D52" i="127"/>
  <c r="F52" i="127" s="1"/>
  <c r="D19" i="126"/>
  <c r="F19" i="126" s="1"/>
  <c r="C46" i="123"/>
  <c r="E46" i="123" s="1"/>
  <c r="C47" i="125"/>
  <c r="E47" i="125" s="1"/>
  <c r="F40" i="47"/>
  <c r="D62" i="124"/>
  <c r="F62" i="124" s="1"/>
  <c r="G45" i="126"/>
  <c r="D54" i="122"/>
  <c r="F54" i="122" s="1"/>
  <c r="D26" i="124"/>
  <c r="F26" i="124" s="1"/>
  <c r="C62" i="127"/>
  <c r="E62" i="127" s="1"/>
  <c r="D60" i="122"/>
  <c r="F60" i="122" s="1"/>
  <c r="G23" i="124"/>
  <c r="D52" i="126"/>
  <c r="F52" i="126" s="1"/>
  <c r="F83" i="47"/>
  <c r="F127" i="47"/>
  <c r="F79" i="47"/>
  <c r="C17" i="127"/>
  <c r="E17" i="127" s="1"/>
  <c r="F123" i="47"/>
  <c r="F130" i="47"/>
  <c r="F102" i="47"/>
  <c r="C48" i="126"/>
  <c r="E48" i="126" s="1"/>
  <c r="D59" i="124"/>
  <c r="F59" i="124" s="1"/>
  <c r="G62" i="127"/>
  <c r="C58" i="124"/>
  <c r="E58" i="124" s="1"/>
  <c r="C60" i="124"/>
  <c r="E60" i="124" s="1"/>
  <c r="C58" i="126"/>
  <c r="E58" i="126" s="1"/>
  <c r="G66" i="127"/>
  <c r="D36" i="124"/>
  <c r="F36" i="124" s="1"/>
  <c r="F57" i="47"/>
  <c r="D52" i="123"/>
  <c r="F52" i="123" s="1"/>
  <c r="D43" i="122"/>
  <c r="F43" i="122" s="1"/>
  <c r="C58" i="125"/>
  <c r="E58" i="125" s="1"/>
  <c r="G4" i="127"/>
  <c r="G9" i="123"/>
  <c r="F52" i="47"/>
  <c r="C27" i="127"/>
  <c r="E27" i="127" s="1"/>
  <c r="G37" i="124"/>
  <c r="C32" i="127"/>
  <c r="E32" i="127" s="1"/>
  <c r="D17" i="124"/>
  <c r="F17" i="124" s="1"/>
  <c r="F12" i="47"/>
  <c r="D26" i="126"/>
  <c r="F26" i="126" s="1"/>
  <c r="G33" i="125"/>
  <c r="F87" i="47"/>
  <c r="C35" i="123"/>
  <c r="E35" i="123" s="1"/>
  <c r="F133" i="47"/>
  <c r="G28" i="127"/>
  <c r="G22" i="126"/>
  <c r="D53" i="127"/>
  <c r="F53" i="127" s="1"/>
  <c r="D32" i="127"/>
  <c r="F32" i="127" s="1"/>
  <c r="D58" i="123"/>
  <c r="F58" i="123" s="1"/>
  <c r="F93" i="47"/>
  <c r="C32" i="123"/>
  <c r="E32" i="123" s="1"/>
  <c r="D58" i="127"/>
  <c r="F58" i="127" s="1"/>
  <c r="G15" i="127"/>
  <c r="G56" i="123"/>
  <c r="G5" i="124"/>
  <c r="C53" i="125"/>
  <c r="E53" i="125" s="1"/>
  <c r="D59" i="127"/>
  <c r="F59" i="127" s="1"/>
  <c r="F66" i="47"/>
  <c r="D25" i="124"/>
  <c r="F25" i="124" s="1"/>
  <c r="G55" i="122"/>
  <c r="G62" i="122"/>
  <c r="D31" i="122"/>
  <c r="F31" i="122" s="1"/>
  <c r="C42" i="127"/>
  <c r="E42" i="127" s="1"/>
  <c r="G19" i="122"/>
  <c r="F65" i="47"/>
  <c r="D17" i="123"/>
  <c r="F17" i="123" s="1"/>
  <c r="D22" i="126"/>
  <c r="F22" i="126" s="1"/>
  <c r="C51" i="126"/>
  <c r="E51" i="126" s="1"/>
  <c r="G25" i="124"/>
  <c r="G42" i="124"/>
  <c r="F13" i="47"/>
  <c r="C49" i="125"/>
  <c r="E49" i="125" s="1"/>
  <c r="G54" i="125"/>
  <c r="C56" i="124"/>
  <c r="E56" i="124" s="1"/>
  <c r="C64" i="124"/>
  <c r="E64" i="124" s="1"/>
  <c r="D63" i="125"/>
  <c r="F63" i="125" s="1"/>
  <c r="F71" i="47"/>
  <c r="C63" i="123"/>
  <c r="E63" i="123" s="1"/>
  <c r="F135" i="47"/>
  <c r="F124" i="47"/>
  <c r="G57" i="127"/>
  <c r="C47" i="123"/>
  <c r="E47" i="123" s="1"/>
  <c r="D65" i="127"/>
  <c r="F65" i="127" s="1"/>
  <c r="C17" i="126"/>
  <c r="E17" i="126" s="1"/>
  <c r="G4" i="126"/>
  <c r="F128" i="47"/>
  <c r="G14" i="124"/>
  <c r="G45" i="123"/>
  <c r="D21" i="123"/>
  <c r="F21" i="123" s="1"/>
  <c r="F53" i="47"/>
  <c r="C65" i="124"/>
  <c r="E65" i="124" s="1"/>
  <c r="C41" i="123"/>
  <c r="E41" i="123" s="1"/>
  <c r="C36" i="127"/>
  <c r="E36" i="127" s="1"/>
  <c r="D57" i="126"/>
  <c r="F57" i="126" s="1"/>
  <c r="G59" i="127"/>
  <c r="F28" i="47"/>
  <c r="G61" i="127"/>
  <c r="F72" i="47"/>
  <c r="F38" i="47"/>
  <c r="D33" i="125"/>
  <c r="F33" i="125" s="1"/>
  <c r="D35" i="125"/>
  <c r="F35" i="125" s="1"/>
  <c r="D44" i="124"/>
  <c r="F44" i="124" s="1"/>
  <c r="G36" i="122"/>
  <c r="G24" i="122"/>
  <c r="G24" i="125"/>
  <c r="F68" i="47"/>
  <c r="C46" i="125"/>
  <c r="E46" i="125" s="1"/>
  <c r="D53" i="125"/>
  <c r="F53" i="125" s="1"/>
  <c r="C30" i="123"/>
  <c r="E30" i="123" s="1"/>
  <c r="C18" i="127"/>
  <c r="E18" i="127" s="1"/>
  <c r="D45" i="125"/>
  <c r="F45" i="125" s="1"/>
  <c r="G49" i="125"/>
  <c r="C55" i="125"/>
  <c r="E55" i="125" s="1"/>
  <c r="C52" i="124"/>
  <c r="E52" i="124" s="1"/>
  <c r="D45" i="126"/>
  <c r="F45" i="126" s="1"/>
  <c r="D65" i="122"/>
  <c r="F65" i="122" s="1"/>
  <c r="G24" i="126"/>
  <c r="G13" i="123"/>
  <c r="D57" i="122"/>
  <c r="F57" i="122" s="1"/>
  <c r="G61" i="126"/>
  <c r="D38" i="125"/>
  <c r="F38" i="125" s="1"/>
  <c r="G15" i="122"/>
  <c r="G17" i="124"/>
  <c r="G60" i="122"/>
  <c r="D53" i="123"/>
  <c r="F53" i="123" s="1"/>
  <c r="C31" i="124"/>
  <c r="E31" i="124" s="1"/>
  <c r="C41" i="125"/>
  <c r="E41" i="125" s="1"/>
  <c r="C28" i="123"/>
  <c r="E28" i="123" s="1"/>
  <c r="D18" i="124"/>
  <c r="F18" i="124" s="1"/>
  <c r="C44" i="124"/>
  <c r="E44" i="124" s="1"/>
  <c r="C53" i="124"/>
  <c r="E53" i="124" s="1"/>
  <c r="D19" i="122"/>
  <c r="F19" i="122" s="1"/>
  <c r="C20" i="125"/>
  <c r="E20" i="125" s="1"/>
  <c r="C33" i="123"/>
  <c r="E33" i="123" s="1"/>
  <c r="G21" i="126"/>
  <c r="G3" i="122"/>
  <c r="C63" i="124"/>
  <c r="E63" i="124" s="1"/>
  <c r="C25" i="123"/>
  <c r="E25" i="123" s="1"/>
  <c r="D46" i="125"/>
  <c r="F46" i="125" s="1"/>
  <c r="G48" i="125"/>
  <c r="G16" i="123"/>
  <c r="F108" i="47"/>
  <c r="F51" i="47"/>
  <c r="D41" i="126"/>
  <c r="F41" i="126" s="1"/>
  <c r="D27" i="122"/>
  <c r="F27" i="122" s="1"/>
  <c r="C52" i="123"/>
  <c r="E52" i="123" s="1"/>
  <c r="F26" i="47"/>
  <c r="G28" i="125"/>
  <c r="D57" i="123"/>
  <c r="F57" i="123" s="1"/>
  <c r="G36" i="126"/>
  <c r="F81" i="47"/>
  <c r="C36" i="126"/>
  <c r="E36" i="126" s="1"/>
  <c r="F82" i="47"/>
  <c r="G9" i="124"/>
  <c r="G53" i="125"/>
  <c r="G46" i="125"/>
  <c r="G64" i="125"/>
  <c r="C34" i="124"/>
  <c r="E34" i="124" s="1"/>
  <c r="G58" i="125"/>
  <c r="C38" i="124"/>
  <c r="E38" i="124" s="1"/>
  <c r="D23" i="122"/>
  <c r="F23" i="122" s="1"/>
  <c r="G53" i="126"/>
  <c r="F67" i="47"/>
  <c r="D32" i="126"/>
  <c r="F32" i="126" s="1"/>
  <c r="G49" i="126"/>
  <c r="D41" i="122"/>
  <c r="F41" i="122" s="1"/>
  <c r="C38" i="125"/>
  <c r="E38" i="125" s="1"/>
  <c r="D46" i="122"/>
  <c r="F46" i="122" s="1"/>
  <c r="C21" i="127"/>
  <c r="E21" i="127" s="1"/>
  <c r="C49" i="127"/>
  <c r="E49" i="127" s="1"/>
  <c r="C51" i="124"/>
  <c r="E51" i="124" s="1"/>
  <c r="G57" i="126"/>
  <c r="C65" i="123"/>
  <c r="E65" i="123" s="1"/>
  <c r="G11" i="122"/>
  <c r="D46" i="127"/>
  <c r="F46" i="127" s="1"/>
  <c r="D38" i="123"/>
  <c r="F38" i="123" s="1"/>
  <c r="C37" i="125"/>
  <c r="E37" i="125" s="1"/>
  <c r="D49" i="122"/>
  <c r="F49" i="122" s="1"/>
  <c r="C17" i="124"/>
  <c r="E17" i="124" s="1"/>
  <c r="D49" i="123"/>
  <c r="F49" i="123" s="1"/>
  <c r="F88" i="47"/>
  <c r="C48" i="123"/>
  <c r="E48" i="123" s="1"/>
  <c r="G36" i="127"/>
  <c r="D45" i="127"/>
  <c r="F45" i="127" s="1"/>
  <c r="G46" i="126"/>
  <c r="D32" i="125"/>
  <c r="F32" i="125" s="1"/>
  <c r="C41" i="124"/>
  <c r="E41" i="124" s="1"/>
  <c r="C40" i="123"/>
  <c r="E40" i="123" s="1"/>
  <c r="D17" i="125"/>
  <c r="F17" i="125" s="1"/>
  <c r="D60" i="127"/>
  <c r="F60" i="127" s="1"/>
  <c r="G23" i="125"/>
  <c r="D65" i="123"/>
  <c r="F65" i="123" s="1"/>
  <c r="D56" i="127"/>
  <c r="F56" i="127" s="1"/>
  <c r="D54" i="124"/>
  <c r="F54" i="124" s="1"/>
  <c r="F36" i="47"/>
  <c r="C29" i="123"/>
  <c r="E29" i="123" s="1"/>
  <c r="F41" i="47"/>
  <c r="G7" i="126"/>
  <c r="G23" i="123"/>
  <c r="G21" i="125"/>
  <c r="D28" i="122"/>
  <c r="F28" i="122" s="1"/>
  <c r="D24" i="124"/>
  <c r="F24" i="124" s="1"/>
  <c r="D61" i="127"/>
  <c r="F61" i="127" s="1"/>
  <c r="G60" i="127"/>
  <c r="F130" i="128"/>
  <c r="F68" i="128"/>
  <c r="F114" i="128"/>
  <c r="B80" i="128"/>
  <c r="A80" i="131"/>
  <c r="D80" i="128"/>
  <c r="E80" i="128"/>
  <c r="D54" i="128"/>
  <c r="A54" i="131"/>
  <c r="B54" i="128"/>
  <c r="E54" i="128"/>
  <c r="A93" i="131"/>
  <c r="D93" i="128"/>
  <c r="E93" i="128"/>
  <c r="B93" i="128"/>
  <c r="B115" i="128"/>
  <c r="E115" i="128"/>
  <c r="D115" i="128"/>
  <c r="A115" i="131"/>
  <c r="B25" i="128"/>
  <c r="D25" i="128"/>
  <c r="A25" i="131"/>
  <c r="F53" i="128"/>
  <c r="F10" i="128"/>
  <c r="D125" i="128"/>
  <c r="E125" i="128"/>
  <c r="B125" i="128"/>
  <c r="A125" i="131"/>
  <c r="F18" i="128"/>
  <c r="D18" i="128"/>
  <c r="B18" i="128"/>
  <c r="A18" i="131"/>
  <c r="F108" i="128"/>
  <c r="A111" i="131"/>
  <c r="B111" i="128"/>
  <c r="D111" i="128"/>
  <c r="E111" i="128"/>
  <c r="F26" i="128"/>
  <c r="AW7" i="47"/>
  <c r="AX7" i="47" s="1"/>
  <c r="AY7" i="47" s="1"/>
  <c r="AZ7" i="47" s="1"/>
  <c r="AW6" i="47"/>
  <c r="F83" i="128"/>
  <c r="B60" i="128"/>
  <c r="A60" i="131"/>
  <c r="D60" i="128"/>
  <c r="E60" i="128"/>
  <c r="B55" i="128"/>
  <c r="A55" i="131"/>
  <c r="E55" i="128"/>
  <c r="D55" i="128"/>
  <c r="F39" i="128"/>
  <c r="D23" i="128"/>
  <c r="B23" i="128"/>
  <c r="A23" i="131"/>
  <c r="D73" i="128"/>
  <c r="B73" i="128"/>
  <c r="A73" i="131"/>
  <c r="E73" i="128"/>
  <c r="E30" i="128"/>
  <c r="D30" i="128"/>
  <c r="B30" i="128"/>
  <c r="A30" i="131"/>
  <c r="A121" i="131"/>
  <c r="E121" i="128"/>
  <c r="D121" i="128"/>
  <c r="B121" i="128"/>
  <c r="D118" i="128"/>
  <c r="A118" i="131"/>
  <c r="E118" i="128"/>
  <c r="B118" i="128"/>
  <c r="B22" i="128"/>
  <c r="A22" i="131"/>
  <c r="D22" i="128"/>
  <c r="F73" i="128"/>
  <c r="F93" i="128"/>
  <c r="B62" i="128"/>
  <c r="D62" i="128"/>
  <c r="A62" i="131"/>
  <c r="E62" i="128"/>
  <c r="D105" i="128"/>
  <c r="E105" i="128"/>
  <c r="A105" i="131"/>
  <c r="B105" i="128"/>
  <c r="F92" i="128"/>
  <c r="F67" i="128"/>
  <c r="F5" i="128"/>
  <c r="F84" i="128"/>
  <c r="F69" i="128"/>
  <c r="A82" i="131"/>
  <c r="B82" i="128"/>
  <c r="D82" i="128"/>
  <c r="E82" i="128"/>
  <c r="B29" i="128"/>
  <c r="D29" i="128"/>
  <c r="A29" i="131"/>
  <c r="B6" i="128"/>
  <c r="D6" i="128"/>
  <c r="A6" i="131"/>
  <c r="E91" i="128"/>
  <c r="D91" i="128"/>
  <c r="B91" i="128"/>
  <c r="A91" i="131"/>
  <c r="F102" i="128"/>
  <c r="A124" i="131"/>
  <c r="D124" i="128"/>
  <c r="B124" i="128"/>
  <c r="E124" i="128"/>
  <c r="F118" i="128"/>
  <c r="B40" i="128"/>
  <c r="E40" i="128"/>
  <c r="D40" i="128"/>
  <c r="A40" i="131"/>
  <c r="F99" i="128"/>
  <c r="B120" i="128"/>
  <c r="D120" i="128"/>
  <c r="A120" i="131"/>
  <c r="E120" i="128"/>
  <c r="F45" i="128"/>
  <c r="E88" i="128"/>
  <c r="D88" i="128"/>
  <c r="B88" i="128"/>
  <c r="A88" i="131"/>
  <c r="F109" i="128"/>
  <c r="D75" i="128"/>
  <c r="A75" i="131"/>
  <c r="B75" i="128"/>
  <c r="E75" i="128"/>
  <c r="A67" i="131"/>
  <c r="B67" i="128"/>
  <c r="D67" i="128"/>
  <c r="E67" i="128"/>
  <c r="B130" i="128"/>
  <c r="D130" i="128"/>
  <c r="E130" i="128"/>
  <c r="A130" i="131"/>
  <c r="A100" i="131"/>
  <c r="D100" i="128"/>
  <c r="B100" i="128"/>
  <c r="E100" i="128"/>
  <c r="F127" i="128"/>
  <c r="A117" i="131"/>
  <c r="E117" i="128"/>
  <c r="B117" i="128"/>
  <c r="D117" i="128"/>
  <c r="F43" i="128"/>
  <c r="F122" i="128"/>
  <c r="E69" i="128"/>
  <c r="D69" i="128"/>
  <c r="A69" i="131"/>
  <c r="B69" i="128"/>
  <c r="B126" i="128"/>
  <c r="E126" i="128"/>
  <c r="D126" i="128"/>
  <c r="A126" i="131"/>
  <c r="F65" i="128"/>
  <c r="F125" i="128"/>
  <c r="D50" i="128"/>
  <c r="B50" i="128"/>
  <c r="A50" i="131"/>
  <c r="E50" i="128"/>
  <c r="D21" i="128"/>
  <c r="A21" i="131"/>
  <c r="B21" i="128"/>
  <c r="F56" i="128"/>
  <c r="F123" i="128"/>
  <c r="B44" i="128"/>
  <c r="A44" i="131"/>
  <c r="E44" i="128"/>
  <c r="D44" i="128"/>
  <c r="F82" i="128"/>
  <c r="F94" i="128"/>
  <c r="F71" i="128"/>
  <c r="B11" i="128"/>
  <c r="D11" i="128"/>
  <c r="A11" i="131"/>
  <c r="E108" i="128"/>
  <c r="A108" i="131"/>
  <c r="D108" i="128"/>
  <c r="B108" i="128"/>
  <c r="B79" i="128"/>
  <c r="D79" i="128"/>
  <c r="E79" i="128"/>
  <c r="A79" i="131"/>
  <c r="F12" i="128"/>
  <c r="F49" i="128"/>
  <c r="F63" i="128"/>
  <c r="F74" i="128"/>
  <c r="F44" i="128"/>
  <c r="F106" i="128"/>
  <c r="A43" i="131"/>
  <c r="D43" i="128"/>
  <c r="B43" i="128"/>
  <c r="E43" i="128"/>
  <c r="F107" i="128"/>
  <c r="B77" i="128"/>
  <c r="E77" i="128"/>
  <c r="D77" i="128"/>
  <c r="A77" i="131"/>
  <c r="F11" i="128"/>
  <c r="E92" i="128"/>
  <c r="A92" i="131"/>
  <c r="B92" i="128"/>
  <c r="D92" i="128"/>
  <c r="F72" i="128"/>
  <c r="F51" i="128"/>
  <c r="F64" i="128"/>
  <c r="D8" i="111"/>
  <c r="D6" i="111"/>
  <c r="D4" i="111"/>
  <c r="D7" i="111"/>
  <c r="D5" i="111"/>
  <c r="B46" i="128"/>
  <c r="D46" i="128"/>
  <c r="E46" i="128"/>
  <c r="A46" i="131"/>
  <c r="D20" i="128"/>
  <c r="B20" i="128"/>
  <c r="A20" i="131"/>
  <c r="E122" i="128"/>
  <c r="A122" i="131"/>
  <c r="B122" i="128"/>
  <c r="D122" i="128"/>
  <c r="F52" i="128"/>
  <c r="F7" i="128"/>
  <c r="A71" i="131"/>
  <c r="E71" i="128"/>
  <c r="B71" i="128"/>
  <c r="D71" i="128"/>
  <c r="D12" i="128"/>
  <c r="B12" i="128"/>
  <c r="A12" i="131"/>
  <c r="B81" i="128"/>
  <c r="E81" i="128"/>
  <c r="D81" i="128"/>
  <c r="A81" i="131"/>
  <c r="F46" i="128"/>
  <c r="F100" i="128"/>
  <c r="F55" i="128"/>
  <c r="E37" i="128"/>
  <c r="B37" i="128"/>
  <c r="A37" i="131"/>
  <c r="D37" i="128"/>
  <c r="F98" i="128"/>
  <c r="F59" i="128"/>
  <c r="F75" i="128"/>
  <c r="D94" i="128"/>
  <c r="B94" i="128"/>
  <c r="E94" i="128"/>
  <c r="A94" i="131"/>
  <c r="D74" i="128"/>
  <c r="E74" i="128"/>
  <c r="A74" i="131"/>
  <c r="B74" i="128"/>
  <c r="F29" i="128"/>
  <c r="F97" i="128"/>
  <c r="D116" i="128"/>
  <c r="E116" i="128"/>
  <c r="A116" i="131"/>
  <c r="B116" i="128"/>
  <c r="E128" i="128"/>
  <c r="D128" i="128"/>
  <c r="B128" i="128"/>
  <c r="A128" i="131"/>
  <c r="F62" i="128"/>
  <c r="F110" i="128"/>
  <c r="F7" i="116"/>
  <c r="C7" i="116" s="1"/>
  <c r="F4" i="116"/>
  <c r="C4" i="116" s="1"/>
  <c r="F16" i="116"/>
  <c r="C16" i="116" s="1"/>
  <c r="F3" i="116"/>
  <c r="C3" i="116" s="1"/>
  <c r="F2" i="116"/>
  <c r="C2" i="116" s="1"/>
  <c r="F14" i="116"/>
  <c r="C14" i="116" s="1"/>
  <c r="F17" i="116"/>
  <c r="C17" i="116" s="1"/>
  <c r="F8" i="116"/>
  <c r="C8" i="116" s="1"/>
  <c r="F10" i="116"/>
  <c r="C10" i="116" s="1"/>
  <c r="F12" i="116"/>
  <c r="C12" i="116" s="1"/>
  <c r="F9" i="116"/>
  <c r="C9" i="116" s="1"/>
  <c r="F13" i="116"/>
  <c r="C13" i="116" s="1"/>
  <c r="F11" i="116"/>
  <c r="C11" i="116" s="1"/>
  <c r="F15" i="116"/>
  <c r="C15" i="116" s="1"/>
  <c r="F6" i="116"/>
  <c r="C6" i="116" s="1"/>
  <c r="F5" i="116"/>
  <c r="C5" i="116" s="1"/>
  <c r="A87" i="131"/>
  <c r="B87" i="128"/>
  <c r="E87" i="128"/>
  <c r="D87" i="128"/>
  <c r="F80" i="128"/>
  <c r="B27" i="128"/>
  <c r="A27" i="131"/>
  <c r="D27" i="128"/>
  <c r="B16" i="128"/>
  <c r="A16" i="131"/>
  <c r="D16" i="128"/>
  <c r="E89" i="128"/>
  <c r="B89" i="128"/>
  <c r="A89" i="131"/>
  <c r="D89" i="128"/>
  <c r="F50" i="128"/>
  <c r="A104" i="131"/>
  <c r="E104" i="128"/>
  <c r="D104" i="128"/>
  <c r="B104" i="128"/>
  <c r="F24" i="128"/>
  <c r="F88" i="128"/>
  <c r="F31" i="128"/>
  <c r="F57" i="128"/>
  <c r="D84" i="128"/>
  <c r="A84" i="131"/>
  <c r="B84" i="128"/>
  <c r="E84" i="128"/>
  <c r="F79" i="128"/>
  <c r="A63" i="131"/>
  <c r="B63" i="128"/>
  <c r="D63" i="128"/>
  <c r="E63" i="128"/>
  <c r="B113" i="128"/>
  <c r="A113" i="131"/>
  <c r="E113" i="128"/>
  <c r="D113" i="128"/>
  <c r="B31" i="128"/>
  <c r="D31" i="128"/>
  <c r="E31" i="128"/>
  <c r="A31" i="131"/>
  <c r="J247" i="112"/>
  <c r="J168" i="112"/>
  <c r="F204" i="112"/>
  <c r="J126" i="112"/>
  <c r="J80" i="112"/>
  <c r="J195" i="112"/>
  <c r="J36" i="112"/>
  <c r="F152" i="112"/>
  <c r="F92" i="112"/>
  <c r="J146" i="112"/>
  <c r="F185" i="112"/>
  <c r="F122" i="112"/>
  <c r="F175" i="112"/>
  <c r="F22" i="112"/>
  <c r="F11" i="112"/>
  <c r="J136" i="112"/>
  <c r="J206" i="112"/>
  <c r="F61" i="112"/>
  <c r="F102" i="112"/>
  <c r="J215" i="112"/>
  <c r="F93" i="112"/>
  <c r="F109" i="112"/>
  <c r="F209" i="112"/>
  <c r="F208" i="112"/>
  <c r="F237" i="112"/>
  <c r="F215" i="112"/>
  <c r="F165" i="112"/>
  <c r="J38" i="112"/>
  <c r="F201" i="112"/>
  <c r="F248" i="112"/>
  <c r="F172" i="112"/>
  <c r="J179" i="112"/>
  <c r="J75" i="112"/>
  <c r="J48" i="112"/>
  <c r="J182" i="112"/>
  <c r="F111" i="112"/>
  <c r="J74" i="112"/>
  <c r="J225" i="112"/>
  <c r="J105" i="112"/>
  <c r="J45" i="112"/>
  <c r="F106" i="112"/>
  <c r="F160" i="112"/>
  <c r="F217" i="112"/>
  <c r="J70" i="112"/>
  <c r="F182" i="112"/>
  <c r="F202" i="112"/>
  <c r="J155" i="112"/>
  <c r="J133" i="112"/>
  <c r="F117" i="112"/>
  <c r="J49" i="112"/>
  <c r="J253" i="112"/>
  <c r="J103" i="112"/>
  <c r="F58" i="112"/>
  <c r="J129" i="112"/>
  <c r="F12" i="112"/>
  <c r="F259" i="112"/>
  <c r="F57" i="112"/>
  <c r="F247" i="112"/>
  <c r="J128" i="112"/>
  <c r="J214" i="112"/>
  <c r="J226" i="112"/>
  <c r="F7" i="112"/>
  <c r="F103" i="112"/>
  <c r="J258" i="112"/>
  <c r="F150" i="112"/>
  <c r="F110" i="112"/>
  <c r="F149" i="112"/>
  <c r="F151" i="112"/>
  <c r="J238" i="112"/>
  <c r="J124" i="112"/>
  <c r="J232" i="112"/>
  <c r="J97" i="112"/>
  <c r="J5" i="112"/>
  <c r="F60" i="112"/>
  <c r="F251" i="112"/>
  <c r="F129" i="112"/>
  <c r="F107" i="112"/>
  <c r="F85" i="112"/>
  <c r="F156" i="112"/>
  <c r="F224" i="112"/>
  <c r="F70" i="112"/>
  <c r="F89" i="112"/>
  <c r="J219" i="112"/>
  <c r="J144" i="112"/>
  <c r="F206" i="112"/>
  <c r="F163" i="112"/>
  <c r="F258" i="112"/>
  <c r="F52" i="112"/>
  <c r="F243" i="112"/>
  <c r="F80" i="112"/>
  <c r="J221" i="112"/>
  <c r="J93" i="112"/>
  <c r="F121" i="112"/>
  <c r="F13" i="112"/>
  <c r="J65" i="112"/>
  <c r="J60" i="112"/>
  <c r="F51" i="112"/>
  <c r="J175" i="112"/>
  <c r="J92" i="112"/>
  <c r="F72" i="112"/>
  <c r="J43" i="112"/>
  <c r="J114" i="112"/>
  <c r="F55" i="112"/>
  <c r="F83" i="112"/>
  <c r="J77" i="112"/>
  <c r="J256" i="112"/>
  <c r="J101" i="112"/>
  <c r="F253" i="112"/>
  <c r="J183" i="112"/>
  <c r="F75" i="112"/>
  <c r="J29" i="112"/>
  <c r="F212" i="112"/>
  <c r="F78" i="112"/>
  <c r="J250" i="112"/>
  <c r="F193" i="112"/>
  <c r="J112" i="112"/>
  <c r="F96" i="112"/>
  <c r="J131" i="112"/>
  <c r="J63" i="112"/>
  <c r="J4" i="112"/>
  <c r="J227" i="112"/>
  <c r="F227" i="112"/>
  <c r="F173" i="112"/>
  <c r="F177" i="112"/>
  <c r="F205" i="112"/>
  <c r="J217" i="112"/>
  <c r="J209" i="112"/>
  <c r="J79" i="112"/>
  <c r="J111" i="112"/>
  <c r="J23" i="112"/>
  <c r="J166" i="112"/>
  <c r="J138" i="112"/>
  <c r="J132" i="112"/>
  <c r="F220" i="112"/>
  <c r="F167" i="112"/>
  <c r="J178" i="112"/>
  <c r="F97" i="112"/>
  <c r="J107" i="112"/>
  <c r="J102" i="112"/>
  <c r="F42" i="112"/>
  <c r="F241" i="112"/>
  <c r="F120" i="112"/>
  <c r="F153" i="112"/>
  <c r="J6" i="112"/>
  <c r="J159" i="112"/>
  <c r="F139" i="112"/>
  <c r="J26" i="112"/>
  <c r="J37" i="112"/>
  <c r="F192" i="112"/>
  <c r="J259" i="112"/>
  <c r="J64" i="112"/>
  <c r="F161" i="112"/>
  <c r="J35" i="112"/>
  <c r="F184" i="112"/>
  <c r="J234" i="112"/>
  <c r="J115" i="112"/>
  <c r="J174" i="112"/>
  <c r="F238" i="112"/>
  <c r="J153" i="112"/>
  <c r="J94" i="112"/>
  <c r="J188" i="112"/>
  <c r="F195" i="112"/>
  <c r="J57" i="112"/>
  <c r="J14" i="112"/>
  <c r="F211" i="112"/>
  <c r="J152" i="112"/>
  <c r="F116" i="112"/>
  <c r="F159" i="112"/>
  <c r="F124" i="112"/>
  <c r="J185" i="112"/>
  <c r="F36" i="112"/>
  <c r="J89" i="112"/>
  <c r="F79" i="112"/>
  <c r="F144" i="112"/>
  <c r="J55" i="112"/>
  <c r="F169" i="112"/>
  <c r="F127" i="112"/>
  <c r="J200" i="112"/>
  <c r="J27" i="112"/>
  <c r="F138" i="112"/>
  <c r="F123" i="112"/>
  <c r="J69" i="112"/>
  <c r="J204" i="112"/>
  <c r="J165" i="112"/>
  <c r="J212" i="112"/>
  <c r="F228" i="112"/>
  <c r="J216" i="112"/>
  <c r="F158" i="112"/>
  <c r="J100" i="112"/>
  <c r="J201" i="112"/>
  <c r="F155" i="112"/>
  <c r="F71" i="112"/>
  <c r="J122" i="112"/>
  <c r="F40" i="112"/>
  <c r="J34" i="112"/>
  <c r="J140" i="112"/>
  <c r="J180" i="112"/>
  <c r="F73" i="112"/>
  <c r="F174" i="112"/>
  <c r="F113" i="112"/>
  <c r="F56" i="112"/>
  <c r="J9" i="112"/>
  <c r="J66" i="112"/>
  <c r="J109" i="112"/>
  <c r="J53" i="112"/>
  <c r="J71" i="112"/>
  <c r="J210" i="112"/>
  <c r="J213" i="112"/>
  <c r="J110" i="112"/>
  <c r="J24" i="112"/>
  <c r="J156" i="112"/>
  <c r="J229" i="112"/>
  <c r="F255" i="112"/>
  <c r="J11" i="112"/>
  <c r="J54" i="112"/>
  <c r="F148" i="112"/>
  <c r="J242" i="112"/>
  <c r="J31" i="112"/>
  <c r="J99" i="112"/>
  <c r="F130" i="112"/>
  <c r="F146" i="112"/>
  <c r="J257" i="112"/>
  <c r="F63" i="112"/>
  <c r="J167" i="112"/>
  <c r="J95" i="112"/>
  <c r="F223" i="112"/>
  <c r="J86" i="112"/>
  <c r="J40" i="112"/>
  <c r="F4" i="112"/>
  <c r="F252" i="112"/>
  <c r="J158" i="112"/>
  <c r="F68" i="112"/>
  <c r="F179" i="112"/>
  <c r="F250" i="112"/>
  <c r="J169" i="112"/>
  <c r="J244" i="112"/>
  <c r="F187" i="112"/>
  <c r="J150" i="112"/>
  <c r="J202" i="112"/>
  <c r="F49" i="112"/>
  <c r="F90" i="112"/>
  <c r="J240" i="112"/>
  <c r="F234" i="112"/>
  <c r="F197" i="112"/>
  <c r="F164" i="112"/>
  <c r="J135" i="112"/>
  <c r="F48" i="112"/>
  <c r="J41" i="112"/>
  <c r="F87" i="112"/>
  <c r="F194" i="112"/>
  <c r="J125" i="112"/>
  <c r="F200" i="112"/>
  <c r="F183" i="112"/>
  <c r="F170" i="112"/>
  <c r="F27" i="112"/>
  <c r="F114" i="112"/>
  <c r="J228" i="112"/>
  <c r="F191" i="112"/>
  <c r="F94" i="112"/>
  <c r="J231" i="112"/>
  <c r="J30" i="112"/>
  <c r="J20" i="112"/>
  <c r="J243" i="112"/>
  <c r="F142" i="112"/>
  <c r="F10" i="112"/>
  <c r="J181" i="112"/>
  <c r="F104" i="112"/>
  <c r="J56" i="112"/>
  <c r="F67" i="112"/>
  <c r="J67" i="112"/>
  <c r="J134" i="112"/>
  <c r="F98" i="112"/>
  <c r="F218" i="112"/>
  <c r="J149" i="112"/>
  <c r="F8" i="112"/>
  <c r="F256" i="112"/>
  <c r="J186" i="112"/>
  <c r="J139" i="112"/>
  <c r="F76" i="112"/>
  <c r="F41" i="112"/>
  <c r="F33" i="112"/>
  <c r="J32" i="112"/>
  <c r="J235" i="112"/>
  <c r="F132" i="112"/>
  <c r="J130" i="112"/>
  <c r="F245" i="112"/>
  <c r="F18" i="112"/>
  <c r="F82" i="112"/>
  <c r="F225" i="112"/>
  <c r="F88" i="112"/>
  <c r="F31" i="112"/>
  <c r="J58" i="112"/>
  <c r="J119" i="112"/>
  <c r="F35" i="112"/>
  <c r="F186" i="112"/>
  <c r="J224" i="112"/>
  <c r="F222" i="112"/>
  <c r="F38" i="112"/>
  <c r="J123" i="112"/>
  <c r="F168" i="112"/>
  <c r="J164" i="112"/>
  <c r="F53" i="112"/>
  <c r="J203" i="112"/>
  <c r="F108" i="112"/>
  <c r="J96" i="112"/>
  <c r="F135" i="112"/>
  <c r="J172" i="112"/>
  <c r="J160" i="112"/>
  <c r="J117" i="112"/>
  <c r="J233" i="112"/>
  <c r="J191" i="112"/>
  <c r="J141" i="112"/>
  <c r="J127" i="112"/>
  <c r="F21" i="112"/>
  <c r="J33" i="112"/>
  <c r="F229" i="112"/>
  <c r="J15" i="112"/>
  <c r="J177" i="112"/>
  <c r="J62" i="112"/>
  <c r="F147" i="112"/>
  <c r="F28" i="112"/>
  <c r="J13" i="112"/>
  <c r="J192" i="112"/>
  <c r="J239" i="112"/>
  <c r="J8" i="112"/>
  <c r="J163" i="112"/>
  <c r="F5" i="112"/>
  <c r="F9" i="112"/>
  <c r="F249" i="112"/>
  <c r="J46" i="112"/>
  <c r="F81" i="112"/>
  <c r="J246" i="112"/>
  <c r="F207" i="112"/>
  <c r="F25" i="112"/>
  <c r="J52" i="112"/>
  <c r="F119" i="112"/>
  <c r="J208" i="112"/>
  <c r="F162" i="112"/>
  <c r="F112" i="112"/>
  <c r="J187" i="112"/>
  <c r="F86" i="112"/>
  <c r="J189" i="112"/>
  <c r="J10" i="112"/>
  <c r="J12" i="112"/>
  <c r="J91" i="112"/>
  <c r="F213" i="112"/>
  <c r="F198" i="112"/>
  <c r="F54" i="112"/>
  <c r="F190" i="112"/>
  <c r="F59" i="112"/>
  <c r="J248" i="112"/>
  <c r="J51" i="112"/>
  <c r="J59" i="112"/>
  <c r="J241" i="112"/>
  <c r="J249" i="112"/>
  <c r="J19" i="112"/>
  <c r="F6" i="112"/>
  <c r="J88" i="112"/>
  <c r="F115" i="112"/>
  <c r="J148" i="112"/>
  <c r="J147" i="112"/>
  <c r="J173" i="112"/>
  <c r="F154" i="112"/>
  <c r="J199" i="112"/>
  <c r="J17" i="112"/>
  <c r="F26" i="112"/>
  <c r="F99" i="112"/>
  <c r="F240" i="112"/>
  <c r="F230" i="112"/>
  <c r="F141" i="112"/>
  <c r="J205" i="112"/>
  <c r="F181" i="112"/>
  <c r="F74" i="112"/>
  <c r="F246" i="112"/>
  <c r="F133" i="112"/>
  <c r="F136" i="112"/>
  <c r="F126" i="112"/>
  <c r="J76" i="112"/>
  <c r="J170" i="112"/>
  <c r="F233" i="112"/>
  <c r="J137" i="112"/>
  <c r="J18" i="112"/>
  <c r="F254" i="112"/>
  <c r="F221" i="112"/>
  <c r="J121" i="112"/>
  <c r="F137" i="112"/>
  <c r="F46" i="112"/>
  <c r="J47" i="112"/>
  <c r="J16" i="112"/>
  <c r="F14" i="112"/>
  <c r="F257" i="112"/>
  <c r="F235" i="112"/>
  <c r="F19" i="112"/>
  <c r="J68" i="112"/>
  <c r="F203" i="112"/>
  <c r="F32" i="112"/>
  <c r="J198" i="112"/>
  <c r="J230" i="112"/>
  <c r="J223" i="112"/>
  <c r="F199" i="112"/>
  <c r="F24" i="112"/>
  <c r="J151" i="112"/>
  <c r="F232" i="112"/>
  <c r="F226" i="112"/>
  <c r="F91" i="112"/>
  <c r="F171" i="112"/>
  <c r="F196" i="112"/>
  <c r="J197" i="112"/>
  <c r="F214" i="112"/>
  <c r="F157" i="112"/>
  <c r="F29" i="112"/>
  <c r="F20" i="112"/>
  <c r="F176" i="112"/>
  <c r="J255" i="112"/>
  <c r="F118" i="112"/>
  <c r="F231" i="112"/>
  <c r="J39" i="112"/>
  <c r="F23" i="112"/>
  <c r="J85" i="112"/>
  <c r="J83" i="112"/>
  <c r="F64" i="112"/>
  <c r="F219" i="112"/>
  <c r="J220" i="112"/>
  <c r="J28" i="112"/>
  <c r="F180" i="112"/>
  <c r="J90" i="112"/>
  <c r="F66" i="112"/>
  <c r="J222" i="112"/>
  <c r="J106" i="112"/>
  <c r="F143" i="112"/>
  <c r="F69" i="112"/>
  <c r="J252" i="112"/>
  <c r="F16" i="112"/>
  <c r="F84" i="112"/>
  <c r="F134" i="112"/>
  <c r="F95" i="112"/>
  <c r="J171" i="112"/>
  <c r="J81" i="112"/>
  <c r="J61" i="112"/>
  <c r="F34" i="112"/>
  <c r="F15" i="112"/>
  <c r="F178" i="112"/>
  <c r="F236" i="112"/>
  <c r="F44" i="112"/>
  <c r="J254" i="112"/>
  <c r="J82" i="112"/>
  <c r="J7" i="112"/>
  <c r="J50" i="112"/>
  <c r="F188" i="112"/>
  <c r="J196" i="112"/>
  <c r="F128" i="112"/>
  <c r="J87" i="112"/>
  <c r="J251" i="112"/>
  <c r="F166" i="112"/>
  <c r="F125" i="112"/>
  <c r="J176" i="112"/>
  <c r="F45" i="112"/>
  <c r="F101" i="112"/>
  <c r="J113" i="112"/>
  <c r="J84" i="112"/>
  <c r="J236" i="112"/>
  <c r="J120" i="112"/>
  <c r="J157" i="112"/>
  <c r="F30" i="112"/>
  <c r="F65" i="112"/>
  <c r="F210" i="112"/>
  <c r="J161" i="112"/>
  <c r="F189" i="112"/>
  <c r="J21" i="112"/>
  <c r="J190" i="112"/>
  <c r="F47" i="112"/>
  <c r="J237" i="112"/>
  <c r="F105" i="112"/>
  <c r="F131" i="112"/>
  <c r="J218" i="112"/>
  <c r="J194" i="112"/>
  <c r="F244" i="112"/>
  <c r="F17" i="112"/>
  <c r="J207" i="112"/>
  <c r="F242" i="112"/>
  <c r="J78" i="112"/>
  <c r="J193" i="112"/>
  <c r="J245" i="112"/>
  <c r="F37" i="112"/>
  <c r="J44" i="112"/>
  <c r="J72" i="112"/>
  <c r="F100" i="112"/>
  <c r="J108" i="112"/>
  <c r="J154" i="112"/>
  <c r="J25" i="112"/>
  <c r="F145" i="112"/>
  <c r="J118" i="112"/>
  <c r="J162" i="112"/>
  <c r="J42" i="112"/>
  <c r="F50" i="112"/>
  <c r="J211" i="112"/>
  <c r="J22" i="112"/>
  <c r="J73" i="112"/>
  <c r="J142" i="112"/>
  <c r="F43" i="112"/>
  <c r="J184" i="112"/>
  <c r="F77" i="112"/>
  <c r="J104" i="112"/>
  <c r="J145" i="112"/>
  <c r="J116" i="112"/>
  <c r="F62" i="112"/>
  <c r="J143" i="112"/>
  <c r="F140" i="112"/>
  <c r="F239" i="112"/>
  <c r="F216" i="112"/>
  <c r="F39" i="112"/>
  <c r="J98" i="112"/>
  <c r="F42" i="128"/>
  <c r="F86" i="128"/>
  <c r="D33" i="128"/>
  <c r="B33" i="128"/>
  <c r="A33" i="131"/>
  <c r="E33" i="128"/>
  <c r="E65" i="128"/>
  <c r="A65" i="131"/>
  <c r="D65" i="128"/>
  <c r="B65" i="128"/>
  <c r="E110" i="128"/>
  <c r="A110" i="131"/>
  <c r="D110" i="128"/>
  <c r="B110" i="128"/>
  <c r="D85" i="128"/>
  <c r="A85" i="131"/>
  <c r="E85" i="128"/>
  <c r="B85" i="128"/>
  <c r="F76" i="128"/>
  <c r="F90" i="128"/>
  <c r="F89" i="128"/>
  <c r="F6" i="128"/>
  <c r="E68" i="128"/>
  <c r="B68" i="128"/>
  <c r="A68" i="131"/>
  <c r="D68" i="128"/>
  <c r="A70" i="131"/>
  <c r="D70" i="128"/>
  <c r="E70" i="128"/>
  <c r="B70" i="128"/>
  <c r="D10" i="128"/>
  <c r="B10" i="128"/>
  <c r="A10" i="131"/>
  <c r="B56" i="128"/>
  <c r="E56" i="128"/>
  <c r="D56" i="128"/>
  <c r="A56" i="131"/>
  <c r="F129" i="128"/>
  <c r="E42" i="128"/>
  <c r="A42" i="131"/>
  <c r="D42" i="128"/>
  <c r="B42" i="128"/>
  <c r="F121" i="128"/>
  <c r="A127" i="131"/>
  <c r="B127" i="128"/>
  <c r="E127" i="128"/>
  <c r="D127" i="128"/>
  <c r="F104" i="128"/>
  <c r="D4" i="128"/>
  <c r="A4" i="131"/>
  <c r="B4" i="128"/>
  <c r="F119" i="128"/>
  <c r="F4" i="128"/>
  <c r="D106" i="128"/>
  <c r="A106" i="131"/>
  <c r="E106" i="128"/>
  <c r="B106" i="128"/>
  <c r="E39" i="128"/>
  <c r="B39" i="128"/>
  <c r="A39" i="131"/>
  <c r="D39" i="128"/>
  <c r="F19" i="128"/>
  <c r="B15" i="128"/>
  <c r="A15" i="131"/>
  <c r="D15" i="128"/>
  <c r="F117" i="128"/>
  <c r="F120" i="128"/>
  <c r="F14" i="128"/>
  <c r="F27" i="128"/>
  <c r="D123" i="128"/>
  <c r="B123" i="128"/>
  <c r="A123" i="131"/>
  <c r="E123" i="128"/>
  <c r="F15" i="128"/>
  <c r="F48" i="128"/>
  <c r="F103" i="128"/>
  <c r="F77" i="128"/>
  <c r="E109" i="128"/>
  <c r="B109" i="128"/>
  <c r="D109" i="128"/>
  <c r="A109" i="131"/>
  <c r="A17" i="131"/>
  <c r="B17" i="128"/>
  <c r="D17" i="128"/>
  <c r="D76" i="128"/>
  <c r="E76" i="128"/>
  <c r="A76" i="131"/>
  <c r="B76" i="128"/>
  <c r="F13" i="128"/>
  <c r="F21" i="128"/>
  <c r="F61" i="128"/>
  <c r="E53" i="128"/>
  <c r="D53" i="128"/>
  <c r="A53" i="131"/>
  <c r="B53" i="128"/>
  <c r="A24" i="131"/>
  <c r="D24" i="128"/>
  <c r="B24" i="128"/>
  <c r="F32" i="128"/>
  <c r="F95" i="128"/>
  <c r="E58" i="128"/>
  <c r="B58" i="128"/>
  <c r="A58" i="131"/>
  <c r="D58" i="128"/>
  <c r="D86" i="128"/>
  <c r="E86" i="128"/>
  <c r="A86" i="131"/>
  <c r="B86" i="128"/>
  <c r="D13" i="128"/>
  <c r="A13" i="131"/>
  <c r="B13" i="128"/>
  <c r="E96" i="128"/>
  <c r="D96" i="128"/>
  <c r="A96" i="131"/>
  <c r="B96" i="128"/>
  <c r="D51" i="128"/>
  <c r="B51" i="128"/>
  <c r="E51" i="128"/>
  <c r="A51" i="131"/>
  <c r="F101" i="128"/>
  <c r="F54" i="128"/>
  <c r="D14" i="128"/>
  <c r="A14" i="131"/>
  <c r="B14" i="128"/>
  <c r="A90" i="131"/>
  <c r="D90" i="128"/>
  <c r="B90" i="128"/>
  <c r="E90" i="128"/>
  <c r="A78" i="131"/>
  <c r="D78" i="128"/>
  <c r="B78" i="128"/>
  <c r="E78" i="128"/>
  <c r="F91" i="128"/>
  <c r="F58" i="128"/>
  <c r="D34" i="128"/>
  <c r="B34" i="128"/>
  <c r="E34" i="128"/>
  <c r="A34" i="131"/>
  <c r="F126" i="128"/>
  <c r="F33" i="128"/>
  <c r="F16" i="128"/>
  <c r="F96" i="128"/>
  <c r="B36" i="128"/>
  <c r="D36" i="128"/>
  <c r="A36" i="131"/>
  <c r="E36" i="128"/>
  <c r="E52" i="128"/>
  <c r="B52" i="128"/>
  <c r="A52" i="131"/>
  <c r="D52" i="128"/>
  <c r="A99" i="131"/>
  <c r="B99" i="128"/>
  <c r="D99" i="128"/>
  <c r="E99" i="128"/>
  <c r="B9" i="128"/>
  <c r="A9" i="131"/>
  <c r="D9" i="128"/>
  <c r="F22" i="128"/>
  <c r="B41" i="128"/>
  <c r="E41" i="128"/>
  <c r="A41" i="131"/>
  <c r="D41" i="128"/>
  <c r="C15" i="125"/>
  <c r="D9" i="125"/>
  <c r="C13" i="124"/>
  <c r="D14" i="126"/>
  <c r="D10" i="122"/>
  <c r="D10" i="125"/>
  <c r="C4" i="125"/>
  <c r="D7" i="124"/>
  <c r="D16" i="125"/>
  <c r="C13" i="122"/>
  <c r="C10" i="127"/>
  <c r="D13" i="124"/>
  <c r="D11" i="125"/>
  <c r="C16" i="126"/>
  <c r="C11" i="125"/>
  <c r="C14" i="124"/>
  <c r="D6" i="127"/>
  <c r="D11" i="123"/>
  <c r="C4" i="123"/>
  <c r="D16" i="126"/>
  <c r="C3" i="126"/>
  <c r="D8" i="126"/>
  <c r="D4" i="123"/>
  <c r="D9" i="127"/>
  <c r="D13" i="127"/>
  <c r="C13" i="126"/>
  <c r="D11" i="124"/>
  <c r="C14" i="127"/>
  <c r="C9" i="122"/>
  <c r="D7" i="126"/>
  <c r="C9" i="127"/>
  <c r="C8" i="123"/>
  <c r="C12" i="122"/>
  <c r="D10" i="127"/>
  <c r="C5" i="127"/>
  <c r="C4" i="124"/>
  <c r="D10" i="123"/>
  <c r="C6" i="124"/>
  <c r="C8" i="127"/>
  <c r="C15" i="122"/>
  <c r="D6" i="125"/>
  <c r="D16" i="124"/>
  <c r="C6" i="123"/>
  <c r="D14" i="122"/>
  <c r="C4" i="126"/>
  <c r="D12" i="123"/>
  <c r="D5" i="124"/>
  <c r="C16" i="127"/>
  <c r="C14" i="126"/>
  <c r="D11" i="122"/>
  <c r="D16" i="123"/>
  <c r="C9" i="126"/>
  <c r="C15" i="126"/>
  <c r="C8" i="125"/>
  <c r="D7" i="127"/>
  <c r="C10" i="126"/>
  <c r="C10" i="124"/>
  <c r="D9" i="123"/>
  <c r="D12" i="122"/>
  <c r="C7" i="124"/>
  <c r="D4" i="124"/>
  <c r="C7" i="127"/>
  <c r="C6" i="127"/>
  <c r="D15" i="127"/>
  <c r="D10" i="126"/>
  <c r="D10" i="124"/>
  <c r="D7" i="125"/>
  <c r="D11" i="127"/>
  <c r="D3" i="122"/>
  <c r="C8" i="122"/>
  <c r="D8" i="127"/>
  <c r="D3" i="126"/>
  <c r="C15" i="123"/>
  <c r="C9" i="124"/>
  <c r="D7" i="123"/>
  <c r="D3" i="123"/>
  <c r="C15" i="124"/>
  <c r="C3" i="124"/>
  <c r="C7" i="123"/>
  <c r="D4" i="122"/>
  <c r="C11" i="122"/>
  <c r="C16" i="125"/>
  <c r="C12" i="127"/>
  <c r="D16" i="127"/>
  <c r="C10" i="123"/>
  <c r="C12" i="123"/>
  <c r="D4" i="127"/>
  <c r="D15" i="122"/>
  <c r="D6" i="126"/>
  <c r="C6" i="125"/>
  <c r="C4" i="122"/>
  <c r="D15" i="126"/>
  <c r="D12" i="126"/>
  <c r="C10" i="125"/>
  <c r="C8" i="124"/>
  <c r="D5" i="127"/>
  <c r="D15" i="124"/>
  <c r="C9" i="125"/>
  <c r="D13" i="123"/>
  <c r="D11" i="126"/>
  <c r="C5" i="124"/>
  <c r="D15" i="125"/>
  <c r="C9" i="123"/>
  <c r="D9" i="122"/>
  <c r="D3" i="125"/>
  <c r="D13" i="126"/>
  <c r="D5" i="123"/>
  <c r="C12" i="125"/>
  <c r="D8" i="124"/>
  <c r="C6" i="126"/>
  <c r="C11" i="123"/>
  <c r="D16" i="122"/>
  <c r="D12" i="127"/>
  <c r="C11" i="126"/>
  <c r="D8" i="123"/>
  <c r="D12" i="124"/>
  <c r="D14" i="125"/>
  <c r="D14" i="127"/>
  <c r="C7" i="126"/>
  <c r="D5" i="125"/>
  <c r="C11" i="127"/>
  <c r="C13" i="125"/>
  <c r="D13" i="125"/>
  <c r="C3" i="127"/>
  <c r="D9" i="126"/>
  <c r="D14" i="123"/>
  <c r="C16" i="123"/>
  <c r="C14" i="122"/>
  <c r="C6" i="122"/>
  <c r="C5" i="125"/>
  <c r="C15" i="127"/>
  <c r="D13" i="122"/>
  <c r="D12" i="125"/>
  <c r="C14" i="125"/>
  <c r="C4" i="127"/>
  <c r="D15" i="123"/>
  <c r="C3" i="123"/>
  <c r="C10" i="122"/>
  <c r="D4" i="126"/>
  <c r="D4" i="125"/>
  <c r="D6" i="122"/>
  <c r="C11" i="124"/>
  <c r="C5" i="122"/>
  <c r="D3" i="127"/>
  <c r="D6" i="124"/>
  <c r="D5" i="126"/>
  <c r="C8" i="126"/>
  <c r="D3" i="124"/>
  <c r="C5" i="123"/>
  <c r="C5" i="126"/>
  <c r="D9" i="124"/>
  <c r="C3" i="125"/>
  <c r="D6" i="123"/>
  <c r="D5" i="122"/>
  <c r="D8" i="125"/>
  <c r="D14" i="124"/>
  <c r="C3" i="122"/>
  <c r="C16" i="124"/>
  <c r="C13" i="123"/>
  <c r="C7" i="122"/>
  <c r="C14" i="123"/>
  <c r="C12" i="124"/>
  <c r="C7" i="125"/>
  <c r="C12" i="126"/>
  <c r="D7" i="122"/>
  <c r="C13" i="127"/>
  <c r="D8" i="122"/>
  <c r="F10" i="127" l="1"/>
  <c r="F8" i="123"/>
  <c r="E3" i="127"/>
  <c r="N3" i="127" s="1"/>
  <c r="F14" i="125"/>
  <c r="F13" i="126"/>
  <c r="F7" i="127"/>
  <c r="O7" i="127" s="1"/>
  <c r="F10" i="124"/>
  <c r="K10" i="124" s="1"/>
  <c r="F11" i="125"/>
  <c r="Q11" i="125" s="1"/>
  <c r="F3" i="125"/>
  <c r="P3" i="125" s="1"/>
  <c r="F13" i="127"/>
  <c r="P13" i="127" s="1"/>
  <c r="E9" i="123"/>
  <c r="L9" i="123" s="1"/>
  <c r="E3" i="124"/>
  <c r="L3" i="124" s="1"/>
  <c r="F14" i="122"/>
  <c r="O14" i="122" s="1"/>
  <c r="F10" i="122"/>
  <c r="Q10" i="122" s="1"/>
  <c r="E4" i="126"/>
  <c r="M4" i="126" s="1"/>
  <c r="F3" i="123"/>
  <c r="P3" i="123" s="1"/>
  <c r="E10" i="125"/>
  <c r="N10" i="125" s="1"/>
  <c r="F4" i="126"/>
  <c r="Q4" i="126" s="1"/>
  <c r="E10" i="124"/>
  <c r="L10" i="124" s="1"/>
  <c r="E5" i="124"/>
  <c r="N5" i="124" s="1"/>
  <c r="F4" i="122"/>
  <c r="F16" i="123"/>
  <c r="F5" i="125"/>
  <c r="O5" i="125" s="1"/>
  <c r="E13" i="122"/>
  <c r="M13" i="122" s="1"/>
  <c r="E6" i="122"/>
  <c r="F6" i="122"/>
  <c r="Q6" i="122" s="1"/>
  <c r="F12" i="122"/>
  <c r="E9" i="124"/>
  <c r="L9" i="124" s="1"/>
  <c r="E4" i="124"/>
  <c r="L4" i="124" s="1"/>
  <c r="E15" i="126"/>
  <c r="N15" i="126" s="1"/>
  <c r="E13" i="125"/>
  <c r="M13" i="125" s="1"/>
  <c r="E6" i="126"/>
  <c r="L6" i="126" s="1"/>
  <c r="F5" i="122"/>
  <c r="K5" i="122" s="1"/>
  <c r="F9" i="123"/>
  <c r="O9" i="123" s="1"/>
  <c r="F4" i="124"/>
  <c r="P4" i="124" s="1"/>
  <c r="E13" i="126"/>
  <c r="M13" i="126" s="1"/>
  <c r="F11" i="124"/>
  <c r="O11" i="124" s="1"/>
  <c r="F15" i="123"/>
  <c r="P15" i="123" s="1"/>
  <c r="E11" i="127"/>
  <c r="L11" i="127" s="1"/>
  <c r="E12" i="123"/>
  <c r="N12" i="123" s="1"/>
  <c r="F3" i="126"/>
  <c r="E8" i="124"/>
  <c r="L8" i="124" s="1"/>
  <c r="F8" i="122"/>
  <c r="K8" i="122" s="1"/>
  <c r="E4" i="123"/>
  <c r="N4" i="123" s="1"/>
  <c r="F16" i="127"/>
  <c r="E8" i="125"/>
  <c r="F6" i="123"/>
  <c r="Q6" i="123" s="1"/>
  <c r="E16" i="126"/>
  <c r="M16" i="126" s="1"/>
  <c r="E6" i="127"/>
  <c r="L6" i="127" s="1"/>
  <c r="F13" i="122"/>
  <c r="K13" i="122" s="1"/>
  <c r="E8" i="123"/>
  <c r="M8" i="123" s="1"/>
  <c r="F15" i="122"/>
  <c r="O15" i="122" s="1"/>
  <c r="E10" i="126"/>
  <c r="N10" i="126" s="1"/>
  <c r="F14" i="126"/>
  <c r="Q14" i="126" s="1"/>
  <c r="F3" i="127"/>
  <c r="Q3" i="127" s="1"/>
  <c r="F5" i="126"/>
  <c r="K5" i="126" s="1"/>
  <c r="E15" i="122"/>
  <c r="M15" i="122" s="1"/>
  <c r="E7" i="125"/>
  <c r="N7" i="125" s="1"/>
  <c r="F12" i="124"/>
  <c r="O12" i="124" s="1"/>
  <c r="F16" i="122"/>
  <c r="O16" i="122" s="1"/>
  <c r="E13" i="127"/>
  <c r="E14" i="123"/>
  <c r="E6" i="123"/>
  <c r="N6" i="123" s="1"/>
  <c r="F15" i="126"/>
  <c r="Q15" i="126" s="1"/>
  <c r="F4" i="127"/>
  <c r="F7" i="125"/>
  <c r="Q7" i="125" s="1"/>
  <c r="E7" i="123"/>
  <c r="L7" i="123" s="1"/>
  <c r="E14" i="126"/>
  <c r="N14" i="126" s="1"/>
  <c r="E8" i="127"/>
  <c r="N8" i="127" s="1"/>
  <c r="E8" i="126"/>
  <c r="N8" i="126" s="1"/>
  <c r="F15" i="124"/>
  <c r="P15" i="124" s="1"/>
  <c r="F15" i="125"/>
  <c r="K15" i="125" s="1"/>
  <c r="F7" i="126"/>
  <c r="O7" i="126" s="1"/>
  <c r="F5" i="123"/>
  <c r="Q5" i="123" s="1"/>
  <c r="F4" i="123"/>
  <c r="O4" i="123" s="1"/>
  <c r="E14" i="124"/>
  <c r="L14" i="124" s="1"/>
  <c r="E12" i="122"/>
  <c r="M12" i="122" s="1"/>
  <c r="E4" i="122"/>
  <c r="L4" i="122" s="1"/>
  <c r="E3" i="122"/>
  <c r="N3" i="122" s="1"/>
  <c r="E8" i="122"/>
  <c r="N8" i="122" s="1"/>
  <c r="E3" i="125"/>
  <c r="E13" i="123"/>
  <c r="F12" i="125"/>
  <c r="O12" i="125" s="1"/>
  <c r="E14" i="125"/>
  <c r="N14" i="125" s="1"/>
  <c r="F12" i="123"/>
  <c r="E3" i="123"/>
  <c r="N3" i="123" s="1"/>
  <c r="F8" i="127"/>
  <c r="P8" i="127" s="1"/>
  <c r="E16" i="125"/>
  <c r="L16" i="125" s="1"/>
  <c r="E6" i="125"/>
  <c r="L6" i="125" s="1"/>
  <c r="F12" i="126"/>
  <c r="K12" i="126" s="1"/>
  <c r="F13" i="125"/>
  <c r="K13" i="125" s="1"/>
  <c r="E16" i="124"/>
  <c r="L16" i="124" s="1"/>
  <c r="E15" i="125"/>
  <c r="N15" i="125" s="1"/>
  <c r="E11" i="123"/>
  <c r="N11" i="123" s="1"/>
  <c r="F11" i="122"/>
  <c r="Q11" i="122" s="1"/>
  <c r="E4" i="125"/>
  <c r="M4" i="125" s="1"/>
  <c r="E12" i="124"/>
  <c r="L12" i="124" s="1"/>
  <c r="F10" i="123"/>
  <c r="P10" i="123" s="1"/>
  <c r="F3" i="124"/>
  <c r="O3" i="124" s="1"/>
  <c r="E15" i="127"/>
  <c r="N15" i="127" s="1"/>
  <c r="E9" i="122"/>
  <c r="E14" i="122"/>
  <c r="E7" i="126"/>
  <c r="N7" i="126" s="1"/>
  <c r="E5" i="127"/>
  <c r="L5" i="127" s="1"/>
  <c r="F11" i="123"/>
  <c r="F13" i="123"/>
  <c r="O13" i="123" s="1"/>
  <c r="F7" i="122"/>
  <c r="F16" i="126"/>
  <c r="E7" i="124"/>
  <c r="M7" i="124" s="1"/>
  <c r="E16" i="127"/>
  <c r="E6" i="124"/>
  <c r="N6" i="124" s="1"/>
  <c r="F11" i="127"/>
  <c r="K11" i="127" s="1"/>
  <c r="F6" i="125"/>
  <c r="K6" i="125" s="1"/>
  <c r="E15" i="123"/>
  <c r="L15" i="123" s="1"/>
  <c r="F10" i="125"/>
  <c r="O10" i="125" s="1"/>
  <c r="F9" i="122"/>
  <c r="Q9" i="122" s="1"/>
  <c r="E12" i="125"/>
  <c r="N12" i="125" s="1"/>
  <c r="F16" i="124"/>
  <c r="P16" i="124" s="1"/>
  <c r="E7" i="127"/>
  <c r="M7" i="127" s="1"/>
  <c r="F6" i="124"/>
  <c r="K6" i="124" s="1"/>
  <c r="E5" i="122"/>
  <c r="L5" i="122" s="1"/>
  <c r="E9" i="126"/>
  <c r="N9" i="126" s="1"/>
  <c r="E12" i="127"/>
  <c r="L12" i="127" s="1"/>
  <c r="F7" i="123"/>
  <c r="Q7" i="123" s="1"/>
  <c r="E10" i="127"/>
  <c r="F14" i="127"/>
  <c r="O14" i="127" s="1"/>
  <c r="E13" i="124"/>
  <c r="N13" i="124" s="1"/>
  <c r="F9" i="126"/>
  <c r="Q9" i="126" s="1"/>
  <c r="F8" i="125"/>
  <c r="P8" i="125" s="1"/>
  <c r="E9" i="127"/>
  <c r="N9" i="127" s="1"/>
  <c r="F5" i="124"/>
  <c r="K5" i="124" s="1"/>
  <c r="F6" i="127"/>
  <c r="O6" i="127" s="1"/>
  <c r="E11" i="124"/>
  <c r="N11" i="124" s="1"/>
  <c r="F9" i="125"/>
  <c r="O9" i="125" s="1"/>
  <c r="F12" i="127"/>
  <c r="O12" i="127" s="1"/>
  <c r="E14" i="127"/>
  <c r="L14" i="127" s="1"/>
  <c r="F8" i="126"/>
  <c r="K8" i="126" s="1"/>
  <c r="F13" i="124"/>
  <c r="O13" i="124" s="1"/>
  <c r="F14" i="124"/>
  <c r="Q14" i="124" s="1"/>
  <c r="E5" i="125"/>
  <c r="M5" i="125" s="1"/>
  <c r="F5" i="127"/>
  <c r="F9" i="127"/>
  <c r="Q9" i="127" s="1"/>
  <c r="F9" i="124"/>
  <c r="O9" i="124" s="1"/>
  <c r="E11" i="125"/>
  <c r="N11" i="125" s="1"/>
  <c r="E10" i="122"/>
  <c r="E7" i="122"/>
  <c r="L7" i="122" s="1"/>
  <c r="E9" i="125"/>
  <c r="M9" i="125" s="1"/>
  <c r="F7" i="124"/>
  <c r="P7" i="124" s="1"/>
  <c r="F4" i="125"/>
  <c r="K4" i="125" s="1"/>
  <c r="F16" i="125"/>
  <c r="K16" i="125" s="1"/>
  <c r="E12" i="126"/>
  <c r="L12" i="126" s="1"/>
  <c r="E10" i="123"/>
  <c r="L10" i="123" s="1"/>
  <c r="F8" i="124"/>
  <c r="Q8" i="124" s="1"/>
  <c r="F14" i="123"/>
  <c r="O14" i="123" s="1"/>
  <c r="F15" i="127"/>
  <c r="Q15" i="127" s="1"/>
  <c r="E15" i="124"/>
  <c r="M15" i="124" s="1"/>
  <c r="E4" i="127"/>
  <c r="M4" i="127" s="1"/>
  <c r="E3" i="126"/>
  <c r="M3" i="126" s="1"/>
  <c r="E11" i="126"/>
  <c r="M11" i="126" s="1"/>
  <c r="F6" i="126"/>
  <c r="P6" i="126" s="1"/>
  <c r="F10" i="126"/>
  <c r="F11" i="126"/>
  <c r="E16" i="123"/>
  <c r="N16" i="123" s="1"/>
  <c r="F3" i="122"/>
  <c r="K3" i="122" s="1"/>
  <c r="E5" i="123"/>
  <c r="N5" i="123" s="1"/>
  <c r="E5" i="126"/>
  <c r="E11" i="122"/>
  <c r="N11" i="122" s="1"/>
  <c r="AK67" i="131"/>
  <c r="AD67" i="131"/>
  <c r="L67" i="131"/>
  <c r="BD67" i="131"/>
  <c r="H67" i="131"/>
  <c r="BM67" i="131"/>
  <c r="N67" i="131"/>
  <c r="M67" i="131"/>
  <c r="F67" i="131"/>
  <c r="J67" i="131"/>
  <c r="P67" i="131"/>
  <c r="T67" i="131"/>
  <c r="E67" i="131"/>
  <c r="AC67" i="131"/>
  <c r="C67" i="131"/>
  <c r="I67" i="131"/>
  <c r="B67" i="131"/>
  <c r="BL67" i="131"/>
  <c r="AV67" i="131"/>
  <c r="U67" i="131"/>
  <c r="AB67" i="131"/>
  <c r="AM67" i="131"/>
  <c r="AT67" i="131"/>
  <c r="BC67" i="131"/>
  <c r="AU67" i="131"/>
  <c r="Q67" i="131"/>
  <c r="S67" i="131"/>
  <c r="O67" i="131"/>
  <c r="BE67" i="131"/>
  <c r="AL67" i="131"/>
  <c r="G67" i="131"/>
  <c r="BN67" i="131"/>
  <c r="P57" i="126"/>
  <c r="O57" i="126"/>
  <c r="Q57" i="126"/>
  <c r="K57" i="126"/>
  <c r="Q23" i="125"/>
  <c r="O23" i="125"/>
  <c r="K23" i="125"/>
  <c r="P23" i="125"/>
  <c r="P65" i="126"/>
  <c r="K65" i="126"/>
  <c r="O65" i="126"/>
  <c r="Q65" i="126"/>
  <c r="P49" i="124"/>
  <c r="K49" i="124"/>
  <c r="O49" i="124"/>
  <c r="Q49" i="124"/>
  <c r="K24" i="125"/>
  <c r="Q24" i="125"/>
  <c r="P24" i="125"/>
  <c r="O24" i="125"/>
  <c r="L103" i="131"/>
  <c r="BD103" i="131"/>
  <c r="E103" i="131"/>
  <c r="BM103" i="131"/>
  <c r="AL103" i="131"/>
  <c r="BL103" i="131"/>
  <c r="BC103" i="131"/>
  <c r="I103" i="131"/>
  <c r="AU103" i="131"/>
  <c r="B103" i="131"/>
  <c r="AK103" i="131"/>
  <c r="Q103" i="131"/>
  <c r="G103" i="131"/>
  <c r="AB103" i="131"/>
  <c r="AC103" i="131"/>
  <c r="AD103" i="131"/>
  <c r="AV103" i="131"/>
  <c r="M103" i="131"/>
  <c r="BN103" i="131"/>
  <c r="AT103" i="131"/>
  <c r="N103" i="131"/>
  <c r="F103" i="131"/>
  <c r="S103" i="131"/>
  <c r="P103" i="131"/>
  <c r="H103" i="131"/>
  <c r="T103" i="131"/>
  <c r="BE103" i="131"/>
  <c r="U103" i="131"/>
  <c r="C103" i="131"/>
  <c r="O103" i="131"/>
  <c r="J103" i="131"/>
  <c r="AM103" i="131"/>
  <c r="M98" i="131"/>
  <c r="B98" i="131"/>
  <c r="H98" i="131"/>
  <c r="BD98" i="131"/>
  <c r="C98" i="131"/>
  <c r="S98" i="131"/>
  <c r="AM98" i="131"/>
  <c r="T98" i="131"/>
  <c r="AU98" i="131"/>
  <c r="AL98" i="131"/>
  <c r="Q98" i="131"/>
  <c r="AB98" i="131"/>
  <c r="AK98" i="131"/>
  <c r="BM98" i="131"/>
  <c r="BN98" i="131"/>
  <c r="AC98" i="131"/>
  <c r="BL98" i="131"/>
  <c r="I98" i="131"/>
  <c r="AT98" i="131"/>
  <c r="E98" i="131"/>
  <c r="O98" i="131"/>
  <c r="BC98" i="131"/>
  <c r="U98" i="131"/>
  <c r="G98" i="131"/>
  <c r="BE98" i="131"/>
  <c r="F98" i="131"/>
  <c r="J98" i="131"/>
  <c r="N98" i="131"/>
  <c r="AD98" i="131"/>
  <c r="P98" i="131"/>
  <c r="L98" i="131"/>
  <c r="AV98" i="131"/>
  <c r="AD85" i="131"/>
  <c r="L85" i="131"/>
  <c r="Q85" i="131"/>
  <c r="O85" i="131"/>
  <c r="P85" i="131"/>
  <c r="B85" i="131"/>
  <c r="E85" i="131"/>
  <c r="N85" i="131"/>
  <c r="AU85" i="131"/>
  <c r="G85" i="131"/>
  <c r="AK85" i="131"/>
  <c r="AC85" i="131"/>
  <c r="AV85" i="131"/>
  <c r="F85" i="131"/>
  <c r="S85" i="131"/>
  <c r="T85" i="131"/>
  <c r="BD85" i="131"/>
  <c r="H85" i="131"/>
  <c r="I85" i="131"/>
  <c r="J85" i="131"/>
  <c r="BC85" i="131"/>
  <c r="BN85" i="131"/>
  <c r="AT85" i="131"/>
  <c r="M85" i="131"/>
  <c r="BE85" i="131"/>
  <c r="AM85" i="131"/>
  <c r="C85" i="131"/>
  <c r="AL85" i="131"/>
  <c r="BM85" i="131"/>
  <c r="BL85" i="131"/>
  <c r="AB85" i="131"/>
  <c r="U85" i="131"/>
  <c r="A293" i="61"/>
  <c r="AK83" i="47"/>
  <c r="AI83" i="47"/>
  <c r="AJ83" i="47"/>
  <c r="L17" i="124"/>
  <c r="N17" i="124"/>
  <c r="M17" i="124"/>
  <c r="O53" i="123"/>
  <c r="Q53" i="123"/>
  <c r="P53" i="123"/>
  <c r="K53" i="123"/>
  <c r="L64" i="124"/>
  <c r="M64" i="124"/>
  <c r="N64" i="124"/>
  <c r="M12" i="127"/>
  <c r="K36" i="124"/>
  <c r="O36" i="124"/>
  <c r="Q36" i="124"/>
  <c r="P36" i="124"/>
  <c r="M25" i="124"/>
  <c r="N25" i="124"/>
  <c r="L25" i="124"/>
  <c r="AB109" i="131"/>
  <c r="AL109" i="131"/>
  <c r="G109" i="131"/>
  <c r="O109" i="131"/>
  <c r="AT109" i="131"/>
  <c r="F109" i="131"/>
  <c r="T109" i="131"/>
  <c r="AV109" i="131"/>
  <c r="BE109" i="131"/>
  <c r="J109" i="131"/>
  <c r="B109" i="131"/>
  <c r="H109" i="131"/>
  <c r="AC109" i="131"/>
  <c r="S109" i="131"/>
  <c r="AK109" i="131"/>
  <c r="C109" i="131"/>
  <c r="L109" i="131"/>
  <c r="AM109" i="131"/>
  <c r="BC109" i="131"/>
  <c r="AU109" i="131"/>
  <c r="BL109" i="131"/>
  <c r="I109" i="131"/>
  <c r="BM109" i="131"/>
  <c r="E109" i="131"/>
  <c r="BD109" i="131"/>
  <c r="Q109" i="131"/>
  <c r="M109" i="131"/>
  <c r="P109" i="131"/>
  <c r="AD109" i="131"/>
  <c r="BN109" i="131"/>
  <c r="N109" i="131"/>
  <c r="U109" i="131"/>
  <c r="Q114" i="131"/>
  <c r="AU114" i="131"/>
  <c r="BD114" i="131"/>
  <c r="T114" i="131"/>
  <c r="L114" i="131"/>
  <c r="BE114" i="131"/>
  <c r="F114" i="131"/>
  <c r="AK114" i="131"/>
  <c r="AV114" i="131"/>
  <c r="M114" i="131"/>
  <c r="N114" i="131"/>
  <c r="U114" i="131"/>
  <c r="E114" i="131"/>
  <c r="BL114" i="131"/>
  <c r="BM114" i="131"/>
  <c r="AC114" i="131"/>
  <c r="G114" i="131"/>
  <c r="AM114" i="131"/>
  <c r="B114" i="131"/>
  <c r="C114" i="131"/>
  <c r="AD114" i="131"/>
  <c r="AB114" i="131"/>
  <c r="BN114" i="131"/>
  <c r="H114" i="131"/>
  <c r="BC114" i="131"/>
  <c r="J114" i="131"/>
  <c r="I114" i="131"/>
  <c r="AT114" i="131"/>
  <c r="O114" i="131"/>
  <c r="S114" i="131"/>
  <c r="P114" i="131"/>
  <c r="AL114" i="131"/>
  <c r="S48" i="131"/>
  <c r="AU48" i="131"/>
  <c r="P48" i="131"/>
  <c r="BE48" i="131"/>
  <c r="B48" i="131"/>
  <c r="H48" i="131"/>
  <c r="BN48" i="131"/>
  <c r="G48" i="131"/>
  <c r="AT48" i="131"/>
  <c r="T48" i="131"/>
  <c r="BD48" i="131"/>
  <c r="F48" i="131"/>
  <c r="AD48" i="131"/>
  <c r="Q48" i="131"/>
  <c r="AC48" i="131"/>
  <c r="BL48" i="131"/>
  <c r="AM48" i="131"/>
  <c r="M48" i="131"/>
  <c r="C48" i="131"/>
  <c r="AK48" i="131"/>
  <c r="N48" i="131"/>
  <c r="AV48" i="131"/>
  <c r="AL48" i="131"/>
  <c r="E48" i="131"/>
  <c r="U48" i="131"/>
  <c r="L48" i="131"/>
  <c r="AB48" i="131"/>
  <c r="BC48" i="131"/>
  <c r="O48" i="131"/>
  <c r="J48" i="131"/>
  <c r="I48" i="131"/>
  <c r="BM48" i="131"/>
  <c r="M59" i="126"/>
  <c r="N59" i="126"/>
  <c r="L59" i="126"/>
  <c r="Q21" i="125"/>
  <c r="K21" i="125"/>
  <c r="P21" i="125"/>
  <c r="O21" i="125"/>
  <c r="N51" i="127"/>
  <c r="L51" i="127"/>
  <c r="M51" i="127"/>
  <c r="D3" i="111"/>
  <c r="L54" i="122"/>
  <c r="M54" i="122"/>
  <c r="N54" i="122"/>
  <c r="BL39" i="131"/>
  <c r="P39" i="131"/>
  <c r="AB39" i="131"/>
  <c r="AU39" i="131"/>
  <c r="AC39" i="131"/>
  <c r="AT39" i="131"/>
  <c r="C39" i="131"/>
  <c r="AK39" i="131"/>
  <c r="BN39" i="131"/>
  <c r="B39" i="131"/>
  <c r="N39" i="131"/>
  <c r="J39" i="131"/>
  <c r="G39" i="131"/>
  <c r="M39" i="131"/>
  <c r="AM39" i="131"/>
  <c r="AL39" i="131"/>
  <c r="H39" i="131"/>
  <c r="BE39" i="131"/>
  <c r="BC39" i="131"/>
  <c r="AV39" i="131"/>
  <c r="F39" i="131"/>
  <c r="U39" i="131"/>
  <c r="I39" i="131"/>
  <c r="O39" i="131"/>
  <c r="E39" i="131"/>
  <c r="L39" i="131"/>
  <c r="BD39" i="131"/>
  <c r="AD39" i="131"/>
  <c r="Q39" i="131"/>
  <c r="BM39" i="131"/>
  <c r="T39" i="131"/>
  <c r="S39" i="131"/>
  <c r="S11" i="131"/>
  <c r="N11" i="131"/>
  <c r="AB11" i="131"/>
  <c r="AD11" i="131"/>
  <c r="C11" i="131"/>
  <c r="G11" i="131"/>
  <c r="M11" i="131"/>
  <c r="O11" i="131"/>
  <c r="U11" i="131"/>
  <c r="L11" i="131"/>
  <c r="AK11" i="131"/>
  <c r="BN11" i="131"/>
  <c r="Q11" i="131"/>
  <c r="P11" i="131"/>
  <c r="BC11" i="131"/>
  <c r="B11" i="131"/>
  <c r="BE11" i="131"/>
  <c r="E11" i="131"/>
  <c r="I11" i="131"/>
  <c r="T11" i="131"/>
  <c r="AL11" i="131"/>
  <c r="H11" i="131"/>
  <c r="AM11" i="131"/>
  <c r="BL11" i="131"/>
  <c r="AV11" i="131"/>
  <c r="AC11" i="131"/>
  <c r="BM11" i="131"/>
  <c r="BD11" i="131"/>
  <c r="AU11" i="131"/>
  <c r="J11" i="131"/>
  <c r="AT11" i="131"/>
  <c r="F11" i="131"/>
  <c r="L58" i="126"/>
  <c r="M58" i="126"/>
  <c r="N58" i="126"/>
  <c r="M111" i="131"/>
  <c r="BE111" i="131"/>
  <c r="BL111" i="131"/>
  <c r="J111" i="131"/>
  <c r="BD111" i="131"/>
  <c r="BN111" i="131"/>
  <c r="I111" i="131"/>
  <c r="AU111" i="131"/>
  <c r="S111" i="131"/>
  <c r="C111" i="131"/>
  <c r="Q111" i="131"/>
  <c r="B111" i="131"/>
  <c r="F111" i="131"/>
  <c r="T111" i="131"/>
  <c r="AT111" i="131"/>
  <c r="AK111" i="131"/>
  <c r="U111" i="131"/>
  <c r="E111" i="131"/>
  <c r="BM111" i="131"/>
  <c r="L111" i="131"/>
  <c r="O111" i="131"/>
  <c r="AC111" i="131"/>
  <c r="AV111" i="131"/>
  <c r="G111" i="131"/>
  <c r="AM111" i="131"/>
  <c r="H111" i="131"/>
  <c r="AD111" i="131"/>
  <c r="P111" i="131"/>
  <c r="BC111" i="131"/>
  <c r="N111" i="131"/>
  <c r="AB111" i="131"/>
  <c r="AL111" i="131"/>
  <c r="C33" i="131"/>
  <c r="AB33" i="131"/>
  <c r="L33" i="131"/>
  <c r="BC33" i="131"/>
  <c r="AC33" i="131"/>
  <c r="BM33" i="131"/>
  <c r="AM33" i="131"/>
  <c r="S33" i="131"/>
  <c r="BL33" i="131"/>
  <c r="I33" i="131"/>
  <c r="E33" i="131"/>
  <c r="M33" i="131"/>
  <c r="AT33" i="131"/>
  <c r="O33" i="131"/>
  <c r="H33" i="131"/>
  <c r="AV33" i="131"/>
  <c r="B33" i="131"/>
  <c r="P33" i="131"/>
  <c r="N33" i="131"/>
  <c r="G33" i="131"/>
  <c r="T33" i="131"/>
  <c r="AL33" i="131"/>
  <c r="J33" i="131"/>
  <c r="U33" i="131"/>
  <c r="AK33" i="131"/>
  <c r="Q33" i="131"/>
  <c r="BE33" i="131"/>
  <c r="BD33" i="131"/>
  <c r="BN33" i="131"/>
  <c r="AD33" i="131"/>
  <c r="F33" i="131"/>
  <c r="AU33" i="131"/>
  <c r="J43" i="131"/>
  <c r="AD43" i="131"/>
  <c r="I43" i="131"/>
  <c r="AM43" i="131"/>
  <c r="BC43" i="131"/>
  <c r="B43" i="131"/>
  <c r="AK43" i="131"/>
  <c r="N43" i="131"/>
  <c r="AB43" i="131"/>
  <c r="S43" i="131"/>
  <c r="BM43" i="131"/>
  <c r="O43" i="131"/>
  <c r="Q43" i="131"/>
  <c r="AT43" i="131"/>
  <c r="BE43" i="131"/>
  <c r="BD43" i="131"/>
  <c r="M43" i="131"/>
  <c r="C43" i="131"/>
  <c r="BL43" i="131"/>
  <c r="L43" i="131"/>
  <c r="H43" i="131"/>
  <c r="AU43" i="131"/>
  <c r="U43" i="131"/>
  <c r="BN43" i="131"/>
  <c r="T43" i="131"/>
  <c r="AV43" i="131"/>
  <c r="E43" i="131"/>
  <c r="F43" i="131"/>
  <c r="AC43" i="131"/>
  <c r="P43" i="131"/>
  <c r="G43" i="131"/>
  <c r="AL43" i="131"/>
  <c r="P48" i="126"/>
  <c r="Q48" i="126"/>
  <c r="O48" i="126"/>
  <c r="K48" i="126"/>
  <c r="C83" i="131"/>
  <c r="AC83" i="131"/>
  <c r="J83" i="131"/>
  <c r="U83" i="131"/>
  <c r="BN83" i="131"/>
  <c r="AM83" i="131"/>
  <c r="AB83" i="131"/>
  <c r="AV83" i="131"/>
  <c r="O83" i="131"/>
  <c r="M83" i="131"/>
  <c r="BD83" i="131"/>
  <c r="AD83" i="131"/>
  <c r="H83" i="131"/>
  <c r="BC83" i="131"/>
  <c r="AU83" i="131"/>
  <c r="B83" i="131"/>
  <c r="BL83" i="131"/>
  <c r="BE83" i="131"/>
  <c r="I83" i="131"/>
  <c r="P83" i="131"/>
  <c r="N83" i="131"/>
  <c r="T83" i="131"/>
  <c r="AK83" i="131"/>
  <c r="AT83" i="131"/>
  <c r="BM83" i="131"/>
  <c r="S83" i="131"/>
  <c r="Q83" i="131"/>
  <c r="F83" i="131"/>
  <c r="L83" i="131"/>
  <c r="AL83" i="131"/>
  <c r="G83" i="131"/>
  <c r="E83" i="131"/>
  <c r="B93" i="131"/>
  <c r="AL93" i="131"/>
  <c r="C93" i="131"/>
  <c r="G93" i="131"/>
  <c r="BL93" i="131"/>
  <c r="BE93" i="131"/>
  <c r="O93" i="131"/>
  <c r="AT93" i="131"/>
  <c r="AD93" i="131"/>
  <c r="BN93" i="131"/>
  <c r="AM93" i="131"/>
  <c r="Q93" i="131"/>
  <c r="BC93" i="131"/>
  <c r="N93" i="131"/>
  <c r="I93" i="131"/>
  <c r="F93" i="131"/>
  <c r="AK93" i="131"/>
  <c r="E93" i="131"/>
  <c r="BD93" i="131"/>
  <c r="AU93" i="131"/>
  <c r="L93" i="131"/>
  <c r="S93" i="131"/>
  <c r="U93" i="131"/>
  <c r="J93" i="131"/>
  <c r="AB93" i="131"/>
  <c r="AC93" i="131"/>
  <c r="H93" i="131"/>
  <c r="AV93" i="131"/>
  <c r="P93" i="131"/>
  <c r="BM93" i="131"/>
  <c r="T93" i="131"/>
  <c r="M93" i="131"/>
  <c r="L50" i="127"/>
  <c r="N50" i="127"/>
  <c r="M50" i="127"/>
  <c r="L5" i="123"/>
  <c r="P53" i="131"/>
  <c r="BE53" i="131"/>
  <c r="AM53" i="131"/>
  <c r="T53" i="131"/>
  <c r="AD53" i="131"/>
  <c r="F53" i="131"/>
  <c r="O53" i="131"/>
  <c r="B53" i="131"/>
  <c r="AL53" i="131"/>
  <c r="AC53" i="131"/>
  <c r="BD53" i="131"/>
  <c r="I53" i="131"/>
  <c r="M53" i="131"/>
  <c r="S53" i="131"/>
  <c r="H53" i="131"/>
  <c r="J53" i="131"/>
  <c r="E53" i="131"/>
  <c r="BC53" i="131"/>
  <c r="AU53" i="131"/>
  <c r="BL53" i="131"/>
  <c r="Q53" i="131"/>
  <c r="BM53" i="131"/>
  <c r="AV53" i="131"/>
  <c r="AT53" i="131"/>
  <c r="AB53" i="131"/>
  <c r="U53" i="131"/>
  <c r="L53" i="131"/>
  <c r="N53" i="131"/>
  <c r="G53" i="131"/>
  <c r="AK53" i="131"/>
  <c r="C53" i="131"/>
  <c r="BN53" i="131"/>
  <c r="BM88" i="131"/>
  <c r="AM88" i="131"/>
  <c r="AL88" i="131"/>
  <c r="AU88" i="131"/>
  <c r="AC88" i="131"/>
  <c r="AV88" i="131"/>
  <c r="E88" i="131"/>
  <c r="U88" i="131"/>
  <c r="BL88" i="131"/>
  <c r="S88" i="131"/>
  <c r="F88" i="131"/>
  <c r="BD88" i="131"/>
  <c r="J88" i="131"/>
  <c r="O88" i="131"/>
  <c r="BE88" i="131"/>
  <c r="Q88" i="131"/>
  <c r="H88" i="131"/>
  <c r="L88" i="131"/>
  <c r="AD88" i="131"/>
  <c r="G88" i="131"/>
  <c r="BC88" i="131"/>
  <c r="C88" i="131"/>
  <c r="B88" i="131"/>
  <c r="BN88" i="131"/>
  <c r="AK88" i="131"/>
  <c r="I88" i="131"/>
  <c r="AB88" i="131"/>
  <c r="AT88" i="131"/>
  <c r="P88" i="131"/>
  <c r="M88" i="131"/>
  <c r="N88" i="131"/>
  <c r="T88" i="131"/>
  <c r="M41" i="123"/>
  <c r="N41" i="123"/>
  <c r="L41" i="123"/>
  <c r="P55" i="124"/>
  <c r="Q55" i="124"/>
  <c r="O55" i="124"/>
  <c r="K55" i="124"/>
  <c r="BL66" i="131"/>
  <c r="S66" i="131"/>
  <c r="U66" i="131"/>
  <c r="AM66" i="131"/>
  <c r="AU66" i="131"/>
  <c r="H66" i="131"/>
  <c r="AC66" i="131"/>
  <c r="AL66" i="131"/>
  <c r="G66" i="131"/>
  <c r="M66" i="131"/>
  <c r="E66" i="131"/>
  <c r="F66" i="131"/>
  <c r="C66" i="131"/>
  <c r="AK66" i="131"/>
  <c r="BC66" i="131"/>
  <c r="T66" i="131"/>
  <c r="BE66" i="131"/>
  <c r="L66" i="131"/>
  <c r="I66" i="131"/>
  <c r="AT66" i="131"/>
  <c r="P66" i="131"/>
  <c r="AV66" i="131"/>
  <c r="Q66" i="131"/>
  <c r="BD66" i="131"/>
  <c r="O66" i="131"/>
  <c r="AD66" i="131"/>
  <c r="BM66" i="131"/>
  <c r="B66" i="131"/>
  <c r="BN66" i="131"/>
  <c r="J66" i="131"/>
  <c r="N66" i="131"/>
  <c r="AB66" i="131"/>
  <c r="Q61" i="126"/>
  <c r="K61" i="126"/>
  <c r="P61" i="126"/>
  <c r="O61" i="126"/>
  <c r="AJ109" i="47"/>
  <c r="A397" i="61"/>
  <c r="AI109" i="47"/>
  <c r="AK109" i="47"/>
  <c r="A16" i="110"/>
  <c r="A9" i="56"/>
  <c r="A28" i="109"/>
  <c r="A52" i="120"/>
  <c r="D15" i="115"/>
  <c r="A121" i="61"/>
  <c r="AK40" i="47"/>
  <c r="AJ40" i="47"/>
  <c r="AI40" i="47"/>
  <c r="A5" i="119"/>
  <c r="D10" i="115"/>
  <c r="A17" i="109"/>
  <c r="A9" i="110"/>
  <c r="A33" i="120"/>
  <c r="A4" i="55"/>
  <c r="N129" i="131"/>
  <c r="U129" i="131"/>
  <c r="O129" i="131"/>
  <c r="BD129" i="131"/>
  <c r="G129" i="131"/>
  <c r="B129" i="131"/>
  <c r="M129" i="131"/>
  <c r="L129" i="131"/>
  <c r="BL129" i="131"/>
  <c r="AB129" i="131"/>
  <c r="AC129" i="131"/>
  <c r="J129" i="131"/>
  <c r="F129" i="131"/>
  <c r="C129" i="131"/>
  <c r="BM129" i="131"/>
  <c r="AV129" i="131"/>
  <c r="AK129" i="131"/>
  <c r="AD129" i="131"/>
  <c r="AL129" i="131"/>
  <c r="AT129" i="131"/>
  <c r="BN129" i="131"/>
  <c r="E129" i="131"/>
  <c r="BE129" i="131"/>
  <c r="AM129" i="131"/>
  <c r="T129" i="131"/>
  <c r="BC129" i="131"/>
  <c r="Q129" i="131"/>
  <c r="P129" i="131"/>
  <c r="AU129" i="131"/>
  <c r="H129" i="131"/>
  <c r="S129" i="131"/>
  <c r="I129" i="131"/>
  <c r="N37" i="125"/>
  <c r="L37" i="125"/>
  <c r="M37" i="125"/>
  <c r="K59" i="127"/>
  <c r="O59" i="127"/>
  <c r="Q59" i="127"/>
  <c r="P59" i="127"/>
  <c r="O64" i="123"/>
  <c r="P64" i="123"/>
  <c r="Q64" i="123"/>
  <c r="K64" i="123"/>
  <c r="K59" i="122"/>
  <c r="O59" i="122"/>
  <c r="P59" i="122"/>
  <c r="Q59" i="122"/>
  <c r="L26" i="125"/>
  <c r="N26" i="125"/>
  <c r="M26" i="125"/>
  <c r="K61" i="122"/>
  <c r="O61" i="122"/>
  <c r="Q61" i="122"/>
  <c r="P61" i="122"/>
  <c r="P62" i="122"/>
  <c r="Q62" i="122"/>
  <c r="O62" i="122"/>
  <c r="K62" i="122"/>
  <c r="N29" i="127"/>
  <c r="L29" i="127"/>
  <c r="M29" i="127"/>
  <c r="N76" i="131"/>
  <c r="AV76" i="131"/>
  <c r="L76" i="131"/>
  <c r="B76" i="131"/>
  <c r="U76" i="131"/>
  <c r="AL76" i="131"/>
  <c r="O76" i="131"/>
  <c r="S76" i="131"/>
  <c r="T76" i="131"/>
  <c r="AD76" i="131"/>
  <c r="AU76" i="131"/>
  <c r="E76" i="131"/>
  <c r="AT76" i="131"/>
  <c r="I76" i="131"/>
  <c r="AK76" i="131"/>
  <c r="Q76" i="131"/>
  <c r="BM76" i="131"/>
  <c r="G76" i="131"/>
  <c r="AB76" i="131"/>
  <c r="BN76" i="131"/>
  <c r="M76" i="131"/>
  <c r="H76" i="131"/>
  <c r="P76" i="131"/>
  <c r="F76" i="131"/>
  <c r="AM76" i="131"/>
  <c r="BL76" i="131"/>
  <c r="BE76" i="131"/>
  <c r="BC76" i="131"/>
  <c r="BD76" i="131"/>
  <c r="AC76" i="131"/>
  <c r="J76" i="131"/>
  <c r="C76" i="131"/>
  <c r="D59" i="115"/>
  <c r="A32" i="120"/>
  <c r="A253" i="61"/>
  <c r="AK73" i="47"/>
  <c r="AI73" i="47"/>
  <c r="AJ73" i="47"/>
  <c r="F127" i="131"/>
  <c r="AC127" i="131"/>
  <c r="E127" i="131"/>
  <c r="B127" i="131"/>
  <c r="BD127" i="131"/>
  <c r="L127" i="131"/>
  <c r="T127" i="131"/>
  <c r="H127" i="131"/>
  <c r="N127" i="131"/>
  <c r="AU127" i="131"/>
  <c r="AL127" i="131"/>
  <c r="AM127" i="131"/>
  <c r="P127" i="131"/>
  <c r="J127" i="131"/>
  <c r="AK127" i="131"/>
  <c r="U127" i="131"/>
  <c r="Q127" i="131"/>
  <c r="BM127" i="131"/>
  <c r="AD127" i="131"/>
  <c r="I127" i="131"/>
  <c r="BC127" i="131"/>
  <c r="S127" i="131"/>
  <c r="AB127" i="131"/>
  <c r="G127" i="131"/>
  <c r="BL127" i="131"/>
  <c r="AV127" i="131"/>
  <c r="AT127" i="131"/>
  <c r="BE127" i="131"/>
  <c r="BN127" i="131"/>
  <c r="C127" i="131"/>
  <c r="M127" i="131"/>
  <c r="O127" i="131"/>
  <c r="L35" i="123"/>
  <c r="N35" i="123"/>
  <c r="M35" i="123"/>
  <c r="P33" i="124"/>
  <c r="O33" i="124"/>
  <c r="K33" i="124"/>
  <c r="Q33" i="124"/>
  <c r="M14" i="126"/>
  <c r="L14" i="126"/>
  <c r="M53" i="126"/>
  <c r="N53" i="126"/>
  <c r="L53" i="126"/>
  <c r="N23" i="123"/>
  <c r="M23" i="123"/>
  <c r="L23" i="123"/>
  <c r="L56" i="126"/>
  <c r="N56" i="126"/>
  <c r="M56" i="126"/>
  <c r="BD19" i="131"/>
  <c r="F19" i="131"/>
  <c r="AC19" i="131"/>
  <c r="AL19" i="131"/>
  <c r="BN19" i="131"/>
  <c r="J19" i="131"/>
  <c r="B19" i="131"/>
  <c r="AU19" i="131"/>
  <c r="E19" i="131"/>
  <c r="BM19" i="131"/>
  <c r="U19" i="131"/>
  <c r="I19" i="131"/>
  <c r="AV19" i="131"/>
  <c r="O19" i="131"/>
  <c r="G19" i="131"/>
  <c r="AK19" i="131"/>
  <c r="L19" i="131"/>
  <c r="C19" i="131"/>
  <c r="AM19" i="131"/>
  <c r="BC19" i="131"/>
  <c r="S19" i="131"/>
  <c r="AD19" i="131"/>
  <c r="BE19" i="131"/>
  <c r="M19" i="131"/>
  <c r="BL19" i="131"/>
  <c r="AB19" i="131"/>
  <c r="AT19" i="131"/>
  <c r="P19" i="131"/>
  <c r="H19" i="131"/>
  <c r="Q19" i="131"/>
  <c r="T19" i="131"/>
  <c r="N19" i="131"/>
  <c r="C110" i="131"/>
  <c r="AT110" i="131"/>
  <c r="G110" i="131"/>
  <c r="AM110" i="131"/>
  <c r="U110" i="131"/>
  <c r="AU110" i="131"/>
  <c r="AV110" i="131"/>
  <c r="P110" i="131"/>
  <c r="AK110" i="131"/>
  <c r="L110" i="131"/>
  <c r="I110" i="131"/>
  <c r="AL110" i="131"/>
  <c r="BL110" i="131"/>
  <c r="BD110" i="131"/>
  <c r="AD110" i="131"/>
  <c r="BM110" i="131"/>
  <c r="T110" i="131"/>
  <c r="B110" i="131"/>
  <c r="BC110" i="131"/>
  <c r="M110" i="131"/>
  <c r="S110" i="131"/>
  <c r="J110" i="131"/>
  <c r="AB110" i="131"/>
  <c r="BN110" i="131"/>
  <c r="Q110" i="131"/>
  <c r="O110" i="131"/>
  <c r="N110" i="131"/>
  <c r="AC110" i="131"/>
  <c r="F110" i="131"/>
  <c r="H110" i="131"/>
  <c r="E110" i="131"/>
  <c r="BE110" i="131"/>
  <c r="AK136" i="47"/>
  <c r="AI136" i="47"/>
  <c r="A505" i="61"/>
  <c r="AJ136" i="47"/>
  <c r="AK98" i="47"/>
  <c r="AI98" i="47"/>
  <c r="A353" i="61"/>
  <c r="AJ98" i="47"/>
  <c r="F106" i="131"/>
  <c r="AK106" i="131"/>
  <c r="BC106" i="131"/>
  <c r="E106" i="131"/>
  <c r="H106" i="131"/>
  <c r="G106" i="131"/>
  <c r="BD106" i="131"/>
  <c r="Q106" i="131"/>
  <c r="BL106" i="131"/>
  <c r="AB106" i="131"/>
  <c r="C106" i="131"/>
  <c r="BN106" i="131"/>
  <c r="AV106" i="131"/>
  <c r="O106" i="131"/>
  <c r="S106" i="131"/>
  <c r="AD106" i="131"/>
  <c r="BM106" i="131"/>
  <c r="P106" i="131"/>
  <c r="B106" i="131"/>
  <c r="AC106" i="131"/>
  <c r="U106" i="131"/>
  <c r="BE106" i="131"/>
  <c r="M106" i="131"/>
  <c r="AU106" i="131"/>
  <c r="J106" i="131"/>
  <c r="I106" i="131"/>
  <c r="T106" i="131"/>
  <c r="AT106" i="131"/>
  <c r="L106" i="131"/>
  <c r="N106" i="131"/>
  <c r="AL106" i="131"/>
  <c r="AM106" i="131"/>
  <c r="A4" i="119"/>
  <c r="A4" i="109"/>
  <c r="D3" i="115"/>
  <c r="A4" i="110"/>
  <c r="A4" i="120"/>
  <c r="A4" i="118"/>
  <c r="AI61" i="47"/>
  <c r="A205" i="61"/>
  <c r="AJ61" i="47"/>
  <c r="AK61" i="47"/>
  <c r="K38" i="123"/>
  <c r="O38" i="123"/>
  <c r="Q38" i="123"/>
  <c r="P38" i="123"/>
  <c r="Q58" i="122"/>
  <c r="O58" i="122"/>
  <c r="K58" i="122"/>
  <c r="P58" i="122"/>
  <c r="N22" i="124"/>
  <c r="M22" i="124"/>
  <c r="L22" i="124"/>
  <c r="M64" i="122"/>
  <c r="L64" i="122"/>
  <c r="N64" i="122"/>
  <c r="B24" i="131"/>
  <c r="AM24" i="131"/>
  <c r="T24" i="131"/>
  <c r="N24" i="131"/>
  <c r="H24" i="131"/>
  <c r="AL24" i="131"/>
  <c r="M24" i="131"/>
  <c r="P24" i="131"/>
  <c r="G24" i="131"/>
  <c r="I24" i="131"/>
  <c r="AT24" i="131"/>
  <c r="BD24" i="131"/>
  <c r="BN24" i="131"/>
  <c r="AB24" i="131"/>
  <c r="L24" i="131"/>
  <c r="U24" i="131"/>
  <c r="Q24" i="131"/>
  <c r="AU24" i="131"/>
  <c r="AV24" i="131"/>
  <c r="S24" i="131"/>
  <c r="BL24" i="131"/>
  <c r="AK24" i="131"/>
  <c r="AD24" i="131"/>
  <c r="O24" i="131"/>
  <c r="E24" i="131"/>
  <c r="BE24" i="131"/>
  <c r="F24" i="131"/>
  <c r="C24" i="131"/>
  <c r="BM24" i="131"/>
  <c r="BC24" i="131"/>
  <c r="J24" i="131"/>
  <c r="AC24" i="131"/>
  <c r="AL23" i="131"/>
  <c r="AK23" i="131"/>
  <c r="I23" i="131"/>
  <c r="U23" i="131"/>
  <c r="T23" i="131"/>
  <c r="AT23" i="131"/>
  <c r="H23" i="131"/>
  <c r="J23" i="131"/>
  <c r="Q23" i="131"/>
  <c r="BD23" i="131"/>
  <c r="AV23" i="131"/>
  <c r="BL23" i="131"/>
  <c r="AB23" i="131"/>
  <c r="G23" i="131"/>
  <c r="BN23" i="131"/>
  <c r="AD23" i="131"/>
  <c r="F23" i="131"/>
  <c r="L23" i="131"/>
  <c r="C23" i="131"/>
  <c r="AU23" i="131"/>
  <c r="P23" i="131"/>
  <c r="BE23" i="131"/>
  <c r="E23" i="131"/>
  <c r="BC23" i="131"/>
  <c r="N23" i="131"/>
  <c r="AM23" i="131"/>
  <c r="O23" i="131"/>
  <c r="B23" i="131"/>
  <c r="M23" i="131"/>
  <c r="S23" i="131"/>
  <c r="AC23" i="131"/>
  <c r="BM23" i="131"/>
  <c r="P38" i="125"/>
  <c r="O38" i="125"/>
  <c r="Q38" i="125"/>
  <c r="K38" i="125"/>
  <c r="L53" i="125"/>
  <c r="N53" i="125"/>
  <c r="M53" i="125"/>
  <c r="Q55" i="126"/>
  <c r="O55" i="126"/>
  <c r="K55" i="126"/>
  <c r="P55" i="126"/>
  <c r="L65" i="127"/>
  <c r="M65" i="127"/>
  <c r="N65" i="127"/>
  <c r="Q27" i="127"/>
  <c r="O27" i="127"/>
  <c r="P27" i="127"/>
  <c r="K27" i="127"/>
  <c r="N47" i="127"/>
  <c r="M47" i="127"/>
  <c r="L47" i="127"/>
  <c r="M5" i="122"/>
  <c r="N5" i="122"/>
  <c r="U17" i="131"/>
  <c r="L17" i="131"/>
  <c r="O17" i="131"/>
  <c r="M17" i="131"/>
  <c r="BC17" i="131"/>
  <c r="S17" i="131"/>
  <c r="BN17" i="131"/>
  <c r="T17" i="131"/>
  <c r="P17" i="131"/>
  <c r="Q17" i="131"/>
  <c r="C17" i="131"/>
  <c r="H17" i="131"/>
  <c r="B17" i="131"/>
  <c r="N17" i="131"/>
  <c r="E17" i="131"/>
  <c r="AM17" i="131"/>
  <c r="AC17" i="131"/>
  <c r="J17" i="131"/>
  <c r="BD17" i="131"/>
  <c r="AV17" i="131"/>
  <c r="AD17" i="131"/>
  <c r="AL17" i="131"/>
  <c r="BM17" i="131"/>
  <c r="I17" i="131"/>
  <c r="G17" i="131"/>
  <c r="F17" i="131"/>
  <c r="BE17" i="131"/>
  <c r="AT17" i="131"/>
  <c r="AU17" i="131"/>
  <c r="BL17" i="131"/>
  <c r="AK17" i="131"/>
  <c r="AB17" i="131"/>
  <c r="L25" i="123"/>
  <c r="M25" i="123"/>
  <c r="N25" i="123"/>
  <c r="L58" i="123"/>
  <c r="N58" i="123"/>
  <c r="M58" i="123"/>
  <c r="P8" i="122"/>
  <c r="Q8" i="122"/>
  <c r="M64" i="126"/>
  <c r="L64" i="126"/>
  <c r="N64" i="126"/>
  <c r="K29" i="127"/>
  <c r="Q29" i="127"/>
  <c r="O29" i="127"/>
  <c r="P29" i="127"/>
  <c r="M29" i="122"/>
  <c r="L29" i="122"/>
  <c r="N29" i="122"/>
  <c r="N63" i="124"/>
  <c r="L63" i="124"/>
  <c r="M63" i="124"/>
  <c r="K35" i="124"/>
  <c r="O35" i="124"/>
  <c r="Q35" i="124"/>
  <c r="P35" i="124"/>
  <c r="L18" i="126"/>
  <c r="N18" i="126"/>
  <c r="M18" i="126"/>
  <c r="L66" i="126"/>
  <c r="N66" i="126"/>
  <c r="M66" i="126"/>
  <c r="P28" i="126"/>
  <c r="O28" i="126"/>
  <c r="K28" i="126"/>
  <c r="Q28" i="126"/>
  <c r="Q59" i="126"/>
  <c r="K59" i="126"/>
  <c r="P59" i="126"/>
  <c r="O59" i="126"/>
  <c r="N20" i="127"/>
  <c r="L20" i="127"/>
  <c r="M20" i="127"/>
  <c r="O20" i="127"/>
  <c r="P20" i="127"/>
  <c r="K20" i="127"/>
  <c r="Q20" i="127"/>
  <c r="M38" i="123"/>
  <c r="L38" i="123"/>
  <c r="N38" i="123"/>
  <c r="P66" i="127"/>
  <c r="O66" i="127"/>
  <c r="K66" i="127"/>
  <c r="Q66" i="127"/>
  <c r="L45" i="125"/>
  <c r="M45" i="125"/>
  <c r="N45" i="125"/>
  <c r="Q19" i="125"/>
  <c r="P19" i="125"/>
  <c r="O19" i="125"/>
  <c r="K19" i="125"/>
  <c r="K40" i="123"/>
  <c r="P40" i="123"/>
  <c r="O40" i="123"/>
  <c r="Q40" i="123"/>
  <c r="L44" i="122"/>
  <c r="M44" i="122"/>
  <c r="N44" i="122"/>
  <c r="N28" i="122"/>
  <c r="M28" i="122"/>
  <c r="L28" i="122"/>
  <c r="BD95" i="131"/>
  <c r="AT95" i="131"/>
  <c r="AM95" i="131"/>
  <c r="P95" i="131"/>
  <c r="BN95" i="131"/>
  <c r="F95" i="131"/>
  <c r="Q95" i="131"/>
  <c r="AB95" i="131"/>
  <c r="O95" i="131"/>
  <c r="G95" i="131"/>
  <c r="I95" i="131"/>
  <c r="AC95" i="131"/>
  <c r="H95" i="131"/>
  <c r="J95" i="131"/>
  <c r="AL95" i="131"/>
  <c r="AV95" i="131"/>
  <c r="L95" i="131"/>
  <c r="BL95" i="131"/>
  <c r="AK95" i="131"/>
  <c r="M95" i="131"/>
  <c r="BM95" i="131"/>
  <c r="AD95" i="131"/>
  <c r="C95" i="131"/>
  <c r="BE95" i="131"/>
  <c r="S95" i="131"/>
  <c r="B95" i="131"/>
  <c r="E95" i="131"/>
  <c r="BC95" i="131"/>
  <c r="N95" i="131"/>
  <c r="AU95" i="131"/>
  <c r="T95" i="131"/>
  <c r="U95" i="131"/>
  <c r="E86" i="131"/>
  <c r="AB86" i="131"/>
  <c r="AK86" i="131"/>
  <c r="AM86" i="131"/>
  <c r="Q86" i="131"/>
  <c r="G86" i="131"/>
  <c r="AU86" i="131"/>
  <c r="H86" i="131"/>
  <c r="BD86" i="131"/>
  <c r="BE86" i="131"/>
  <c r="BC86" i="131"/>
  <c r="AD86" i="131"/>
  <c r="T86" i="131"/>
  <c r="J86" i="131"/>
  <c r="B86" i="131"/>
  <c r="BN86" i="131"/>
  <c r="L86" i="131"/>
  <c r="BM86" i="131"/>
  <c r="BL86" i="131"/>
  <c r="M86" i="131"/>
  <c r="AL86" i="131"/>
  <c r="S86" i="131"/>
  <c r="C86" i="131"/>
  <c r="AV86" i="131"/>
  <c r="AC86" i="131"/>
  <c r="O86" i="131"/>
  <c r="F86" i="131"/>
  <c r="P86" i="131"/>
  <c r="AT86" i="131"/>
  <c r="I86" i="131"/>
  <c r="N86" i="131"/>
  <c r="U86" i="131"/>
  <c r="AB16" i="131"/>
  <c r="Q16" i="131"/>
  <c r="B16" i="131"/>
  <c r="AV16" i="131"/>
  <c r="S16" i="131"/>
  <c r="AU16" i="131"/>
  <c r="O16" i="131"/>
  <c r="AC16" i="131"/>
  <c r="E16" i="131"/>
  <c r="H16" i="131"/>
  <c r="L16" i="131"/>
  <c r="AT16" i="131"/>
  <c r="U16" i="131"/>
  <c r="AD16" i="131"/>
  <c r="AK16" i="131"/>
  <c r="P16" i="131"/>
  <c r="G16" i="131"/>
  <c r="BC16" i="131"/>
  <c r="M16" i="131"/>
  <c r="BD16" i="131"/>
  <c r="J16" i="131"/>
  <c r="BN16" i="131"/>
  <c r="AM16" i="131"/>
  <c r="BM16" i="131"/>
  <c r="N16" i="131"/>
  <c r="BE16" i="131"/>
  <c r="I16" i="131"/>
  <c r="F16" i="131"/>
  <c r="C16" i="131"/>
  <c r="AL16" i="131"/>
  <c r="BL16" i="131"/>
  <c r="T16" i="131"/>
  <c r="M73" i="131"/>
  <c r="AM73" i="131"/>
  <c r="N73" i="131"/>
  <c r="B73" i="131"/>
  <c r="BL73" i="131"/>
  <c r="BD73" i="131"/>
  <c r="T73" i="131"/>
  <c r="AB73" i="131"/>
  <c r="Q73" i="131"/>
  <c r="AV73" i="131"/>
  <c r="J73" i="131"/>
  <c r="BN73" i="131"/>
  <c r="BM73" i="131"/>
  <c r="AL73" i="131"/>
  <c r="AD73" i="131"/>
  <c r="P73" i="131"/>
  <c r="E73" i="131"/>
  <c r="AU73" i="131"/>
  <c r="BC73" i="131"/>
  <c r="G73" i="131"/>
  <c r="AC73" i="131"/>
  <c r="S73" i="131"/>
  <c r="F73" i="131"/>
  <c r="AT73" i="131"/>
  <c r="C73" i="131"/>
  <c r="AK73" i="131"/>
  <c r="BE73" i="131"/>
  <c r="L73" i="131"/>
  <c r="O73" i="131"/>
  <c r="I73" i="131"/>
  <c r="U73" i="131"/>
  <c r="H73" i="131"/>
  <c r="N51" i="124"/>
  <c r="L51" i="124"/>
  <c r="M51" i="124"/>
  <c r="L58" i="124"/>
  <c r="M58" i="124"/>
  <c r="N58" i="124"/>
  <c r="K64" i="122"/>
  <c r="Q64" i="122"/>
  <c r="P64" i="122"/>
  <c r="O64" i="122"/>
  <c r="O48" i="124"/>
  <c r="Q48" i="124"/>
  <c r="K48" i="124"/>
  <c r="P48" i="124"/>
  <c r="P42" i="124"/>
  <c r="K42" i="124"/>
  <c r="O42" i="124"/>
  <c r="Q42" i="124"/>
  <c r="M39" i="124"/>
  <c r="L39" i="124"/>
  <c r="N39" i="124"/>
  <c r="M38" i="127"/>
  <c r="N38" i="127"/>
  <c r="L38" i="127"/>
  <c r="O50" i="125"/>
  <c r="Q50" i="125"/>
  <c r="K50" i="125"/>
  <c r="P50" i="125"/>
  <c r="M17" i="125"/>
  <c r="N17" i="125"/>
  <c r="L17" i="125"/>
  <c r="L21" i="126"/>
  <c r="N21" i="126"/>
  <c r="M21" i="126"/>
  <c r="M52" i="125"/>
  <c r="N52" i="125"/>
  <c r="L52" i="125"/>
  <c r="P36" i="123"/>
  <c r="K36" i="123"/>
  <c r="O36" i="123"/>
  <c r="Q36" i="123"/>
  <c r="M49" i="126"/>
  <c r="L49" i="126"/>
  <c r="N49" i="126"/>
  <c r="L57" i="127"/>
  <c r="M57" i="127"/>
  <c r="N57" i="127"/>
  <c r="Q44" i="127"/>
  <c r="K44" i="127"/>
  <c r="O44" i="127"/>
  <c r="P44" i="127"/>
  <c r="K57" i="125"/>
  <c r="P57" i="125"/>
  <c r="O57" i="125"/>
  <c r="Q57" i="125"/>
  <c r="N32" i="124"/>
  <c r="M32" i="124"/>
  <c r="L32" i="124"/>
  <c r="P44" i="123"/>
  <c r="Q44" i="123"/>
  <c r="O44" i="123"/>
  <c r="K44" i="123"/>
  <c r="M9" i="124"/>
  <c r="N9" i="124"/>
  <c r="K63" i="123"/>
  <c r="Q63" i="123"/>
  <c r="O63" i="123"/>
  <c r="P63" i="123"/>
  <c r="Q47" i="122"/>
  <c r="K47" i="122"/>
  <c r="P47" i="122"/>
  <c r="O47" i="122"/>
  <c r="N34" i="123"/>
  <c r="L34" i="123"/>
  <c r="M34" i="123"/>
  <c r="Q50" i="123"/>
  <c r="K50" i="123"/>
  <c r="P50" i="123"/>
  <c r="O50" i="123"/>
  <c r="L39" i="125"/>
  <c r="M39" i="125"/>
  <c r="N39" i="125"/>
  <c r="F97" i="131"/>
  <c r="AU97" i="131"/>
  <c r="T97" i="131"/>
  <c r="Q97" i="131"/>
  <c r="P97" i="131"/>
  <c r="BM97" i="131"/>
  <c r="B97" i="131"/>
  <c r="BC97" i="131"/>
  <c r="BD97" i="131"/>
  <c r="BE97" i="131"/>
  <c r="I97" i="131"/>
  <c r="S97" i="131"/>
  <c r="N97" i="131"/>
  <c r="AL97" i="131"/>
  <c r="AM97" i="131"/>
  <c r="C97" i="131"/>
  <c r="AV97" i="131"/>
  <c r="U97" i="131"/>
  <c r="BN97" i="131"/>
  <c r="G97" i="131"/>
  <c r="AT97" i="131"/>
  <c r="J97" i="131"/>
  <c r="AD97" i="131"/>
  <c r="E97" i="131"/>
  <c r="L97" i="131"/>
  <c r="O97" i="131"/>
  <c r="AK97" i="131"/>
  <c r="AB97" i="131"/>
  <c r="H97" i="131"/>
  <c r="M97" i="131"/>
  <c r="AC97" i="131"/>
  <c r="BL97" i="131"/>
  <c r="S5" i="131"/>
  <c r="T5" i="131"/>
  <c r="G5" i="131"/>
  <c r="M5" i="131"/>
  <c r="AD5" i="131"/>
  <c r="AK5" i="131"/>
  <c r="AC5" i="131"/>
  <c r="AM5" i="131"/>
  <c r="AV5" i="131"/>
  <c r="BD5" i="131"/>
  <c r="AT5" i="131"/>
  <c r="J5" i="131"/>
  <c r="F5" i="131"/>
  <c r="I5" i="131"/>
  <c r="B5" i="131"/>
  <c r="O5" i="131"/>
  <c r="U5" i="131"/>
  <c r="L5" i="131"/>
  <c r="AL5" i="131"/>
  <c r="C5" i="131"/>
  <c r="E5" i="131"/>
  <c r="BE5" i="131"/>
  <c r="BC5" i="131"/>
  <c r="BL5" i="131"/>
  <c r="H5" i="131"/>
  <c r="Q5" i="131"/>
  <c r="AB5" i="131"/>
  <c r="BN5" i="131"/>
  <c r="BM5" i="131"/>
  <c r="N5" i="131"/>
  <c r="AU5" i="131"/>
  <c r="P5" i="131"/>
  <c r="N51" i="122"/>
  <c r="M51" i="122"/>
  <c r="L51" i="122"/>
  <c r="N40" i="122"/>
  <c r="M40" i="122"/>
  <c r="L40" i="122"/>
  <c r="L55" i="122"/>
  <c r="M55" i="122"/>
  <c r="N55" i="122"/>
  <c r="A361" i="61"/>
  <c r="AK100" i="47"/>
  <c r="AJ100" i="47"/>
  <c r="AI100" i="47"/>
  <c r="AK88" i="47"/>
  <c r="AI88" i="47"/>
  <c r="A313" i="61"/>
  <c r="AJ88" i="47"/>
  <c r="AJ127" i="47"/>
  <c r="A469" i="61"/>
  <c r="AK127" i="47"/>
  <c r="AI127" i="47"/>
  <c r="AK135" i="47"/>
  <c r="AJ135" i="47"/>
  <c r="AI135" i="47"/>
  <c r="A501" i="61"/>
  <c r="D50" i="115"/>
  <c r="A13" i="120"/>
  <c r="A237" i="61"/>
  <c r="AJ69" i="47"/>
  <c r="AK69" i="47"/>
  <c r="AI69" i="47"/>
  <c r="AK70" i="47"/>
  <c r="AI70" i="47"/>
  <c r="AJ70" i="47"/>
  <c r="A241" i="61"/>
  <c r="A8" i="109"/>
  <c r="D19" i="115"/>
  <c r="A12" i="120"/>
  <c r="T13" i="131"/>
  <c r="M13" i="131"/>
  <c r="S13" i="131"/>
  <c r="BE13" i="131"/>
  <c r="O13" i="131"/>
  <c r="AL13" i="131"/>
  <c r="BC13" i="131"/>
  <c r="G13" i="131"/>
  <c r="AV13" i="131"/>
  <c r="BN13" i="131"/>
  <c r="AM13" i="131"/>
  <c r="J13" i="131"/>
  <c r="AC13" i="131"/>
  <c r="BL13" i="131"/>
  <c r="AU13" i="131"/>
  <c r="C13" i="131"/>
  <c r="AB13" i="131"/>
  <c r="B13" i="131"/>
  <c r="BM13" i="131"/>
  <c r="N13" i="131"/>
  <c r="BD13" i="131"/>
  <c r="I13" i="131"/>
  <c r="U13" i="131"/>
  <c r="AD13" i="131"/>
  <c r="E13" i="131"/>
  <c r="H13" i="131"/>
  <c r="AK13" i="131"/>
  <c r="L13" i="131"/>
  <c r="Q13" i="131"/>
  <c r="F13" i="131"/>
  <c r="AT13" i="131"/>
  <c r="P13" i="131"/>
  <c r="AV123" i="131"/>
  <c r="AD123" i="131"/>
  <c r="BD123" i="131"/>
  <c r="E123" i="131"/>
  <c r="G123" i="131"/>
  <c r="P123" i="131"/>
  <c r="S123" i="131"/>
  <c r="BN123" i="131"/>
  <c r="O123" i="131"/>
  <c r="H123" i="131"/>
  <c r="F123" i="131"/>
  <c r="BM123" i="131"/>
  <c r="AT123" i="131"/>
  <c r="AK123" i="131"/>
  <c r="M123" i="131"/>
  <c r="T123" i="131"/>
  <c r="BC123" i="131"/>
  <c r="C123" i="131"/>
  <c r="B123" i="131"/>
  <c r="Q123" i="131"/>
  <c r="AU123" i="131"/>
  <c r="BL123" i="131"/>
  <c r="L123" i="131"/>
  <c r="J123" i="131"/>
  <c r="AC123" i="131"/>
  <c r="AB123" i="131"/>
  <c r="I123" i="131"/>
  <c r="N123" i="131"/>
  <c r="AL123" i="131"/>
  <c r="U123" i="131"/>
  <c r="BE123" i="131"/>
  <c r="AM123" i="131"/>
  <c r="P10" i="131"/>
  <c r="AT10" i="131"/>
  <c r="U10" i="131"/>
  <c r="AD10" i="131"/>
  <c r="BC10" i="131"/>
  <c r="Q10" i="131"/>
  <c r="AL10" i="131"/>
  <c r="H10" i="131"/>
  <c r="G10" i="131"/>
  <c r="B10" i="131"/>
  <c r="AV10" i="131"/>
  <c r="BD10" i="131"/>
  <c r="O10" i="131"/>
  <c r="AK10" i="131"/>
  <c r="I10" i="131"/>
  <c r="F10" i="131"/>
  <c r="S10" i="131"/>
  <c r="AC10" i="131"/>
  <c r="M10" i="131"/>
  <c r="T10" i="131"/>
  <c r="C10" i="131"/>
  <c r="BE10" i="131"/>
  <c r="AM10" i="131"/>
  <c r="L10" i="131"/>
  <c r="AB10" i="131"/>
  <c r="N10" i="131"/>
  <c r="J10" i="131"/>
  <c r="BL10" i="131"/>
  <c r="BN10" i="131"/>
  <c r="BM10" i="131"/>
  <c r="AU10" i="131"/>
  <c r="E10" i="131"/>
  <c r="BM104" i="131"/>
  <c r="AT104" i="131"/>
  <c r="Q104" i="131"/>
  <c r="H104" i="131"/>
  <c r="O104" i="131"/>
  <c r="C104" i="131"/>
  <c r="BE104" i="131"/>
  <c r="AL104" i="131"/>
  <c r="AC104" i="131"/>
  <c r="AB104" i="131"/>
  <c r="F104" i="131"/>
  <c r="T104" i="131"/>
  <c r="AM104" i="131"/>
  <c r="S104" i="131"/>
  <c r="BD104" i="131"/>
  <c r="M104" i="131"/>
  <c r="G104" i="131"/>
  <c r="BN104" i="131"/>
  <c r="B104" i="131"/>
  <c r="BC104" i="131"/>
  <c r="AV104" i="131"/>
  <c r="J104" i="131"/>
  <c r="L104" i="131"/>
  <c r="E104" i="131"/>
  <c r="AK104" i="131"/>
  <c r="N104" i="131"/>
  <c r="U104" i="131"/>
  <c r="AU104" i="131"/>
  <c r="P104" i="131"/>
  <c r="BL104" i="131"/>
  <c r="I104" i="131"/>
  <c r="AD104" i="131"/>
  <c r="AL12" i="131"/>
  <c r="BL12" i="131"/>
  <c r="AV12" i="131"/>
  <c r="F12" i="131"/>
  <c r="G12" i="131"/>
  <c r="U12" i="131"/>
  <c r="BM12" i="131"/>
  <c r="N12" i="131"/>
  <c r="BN12" i="131"/>
  <c r="J12" i="131"/>
  <c r="B12" i="131"/>
  <c r="AD12" i="131"/>
  <c r="O12" i="131"/>
  <c r="H12" i="131"/>
  <c r="S12" i="131"/>
  <c r="AC12" i="131"/>
  <c r="I12" i="131"/>
  <c r="Q12" i="131"/>
  <c r="AM12" i="131"/>
  <c r="T12" i="131"/>
  <c r="L12" i="131"/>
  <c r="E12" i="131"/>
  <c r="AT12" i="131"/>
  <c r="C12" i="131"/>
  <c r="AB12" i="131"/>
  <c r="AK12" i="131"/>
  <c r="P12" i="131"/>
  <c r="BE12" i="131"/>
  <c r="M12" i="131"/>
  <c r="BD12" i="131"/>
  <c r="AU12" i="131"/>
  <c r="BC12" i="131"/>
  <c r="L49" i="127"/>
  <c r="M49" i="127"/>
  <c r="N49" i="127"/>
  <c r="N33" i="123"/>
  <c r="M33" i="123"/>
  <c r="L33" i="123"/>
  <c r="N10" i="127"/>
  <c r="L10" i="127"/>
  <c r="M10" i="127"/>
  <c r="O16" i="125"/>
  <c r="K58" i="127"/>
  <c r="Q58" i="127"/>
  <c r="O58" i="127"/>
  <c r="P58" i="127"/>
  <c r="N23" i="124"/>
  <c r="M23" i="124"/>
  <c r="L23" i="124"/>
  <c r="Q17" i="127"/>
  <c r="K17" i="127"/>
  <c r="P17" i="127"/>
  <c r="O17" i="127"/>
  <c r="N39" i="127"/>
  <c r="M39" i="127"/>
  <c r="L39" i="127"/>
  <c r="Q3" i="126"/>
  <c r="P3" i="126"/>
  <c r="K3" i="126"/>
  <c r="O3" i="126"/>
  <c r="P55" i="122"/>
  <c r="O55" i="122"/>
  <c r="K55" i="122"/>
  <c r="Q55" i="122"/>
  <c r="M57" i="126"/>
  <c r="L57" i="126"/>
  <c r="N57" i="126"/>
  <c r="O5" i="124"/>
  <c r="Q5" i="124"/>
  <c r="M49" i="123"/>
  <c r="N49" i="123"/>
  <c r="L49" i="123"/>
  <c r="M66" i="125"/>
  <c r="N66" i="125"/>
  <c r="L66" i="125"/>
  <c r="M11" i="124"/>
  <c r="L11" i="124"/>
  <c r="P32" i="124"/>
  <c r="Q32" i="124"/>
  <c r="O32" i="124"/>
  <c r="K32" i="124"/>
  <c r="L34" i="127"/>
  <c r="N34" i="127"/>
  <c r="M34" i="127"/>
  <c r="O35" i="126"/>
  <c r="Q35" i="126"/>
  <c r="P35" i="126"/>
  <c r="K35" i="126"/>
  <c r="M20" i="126"/>
  <c r="L20" i="126"/>
  <c r="N20" i="126"/>
  <c r="P43" i="125"/>
  <c r="K43" i="125"/>
  <c r="O43" i="125"/>
  <c r="Q43" i="125"/>
  <c r="M36" i="123"/>
  <c r="L36" i="123"/>
  <c r="N36" i="123"/>
  <c r="L26" i="123"/>
  <c r="N26" i="123"/>
  <c r="M26" i="123"/>
  <c r="Q50" i="122"/>
  <c r="K50" i="122"/>
  <c r="P50" i="122"/>
  <c r="O50" i="122"/>
  <c r="O42" i="123"/>
  <c r="P42" i="123"/>
  <c r="Q42" i="123"/>
  <c r="K42" i="123"/>
  <c r="M62" i="124"/>
  <c r="N62" i="124"/>
  <c r="L62" i="124"/>
  <c r="O38" i="122"/>
  <c r="P38" i="122"/>
  <c r="Q38" i="122"/>
  <c r="K38" i="122"/>
  <c r="O30" i="126"/>
  <c r="K30" i="126"/>
  <c r="P30" i="126"/>
  <c r="Q30" i="126"/>
  <c r="Q38" i="126"/>
  <c r="O38" i="126"/>
  <c r="P38" i="126"/>
  <c r="K38" i="126"/>
  <c r="P64" i="126"/>
  <c r="K64" i="126"/>
  <c r="Q64" i="126"/>
  <c r="O64" i="126"/>
  <c r="O9" i="127"/>
  <c r="K9" i="127"/>
  <c r="P9" i="127"/>
  <c r="K48" i="125"/>
  <c r="Q48" i="125"/>
  <c r="O48" i="125"/>
  <c r="P48" i="125"/>
  <c r="L62" i="122"/>
  <c r="M62" i="122"/>
  <c r="N62" i="122"/>
  <c r="L45" i="122"/>
  <c r="M45" i="122"/>
  <c r="N45" i="122"/>
  <c r="M7" i="122"/>
  <c r="N7" i="122"/>
  <c r="AI57" i="47"/>
  <c r="AJ57" i="47"/>
  <c r="AK57" i="47"/>
  <c r="A189" i="61"/>
  <c r="A29" i="110"/>
  <c r="D12" i="115"/>
  <c r="A113" i="120"/>
  <c r="A57" i="109"/>
  <c r="A16" i="56"/>
  <c r="A513" i="61"/>
  <c r="AK138" i="47"/>
  <c r="AI138" i="47"/>
  <c r="AJ138" i="47"/>
  <c r="D38" i="115"/>
  <c r="A61" i="120"/>
  <c r="AJ95" i="47"/>
  <c r="AK95" i="47"/>
  <c r="AI95" i="47"/>
  <c r="A341" i="61"/>
  <c r="AI51" i="47"/>
  <c r="AK51" i="47"/>
  <c r="AJ51" i="47"/>
  <c r="A165" i="61"/>
  <c r="A124" i="120"/>
  <c r="D33" i="115"/>
  <c r="A64" i="109"/>
  <c r="AJ63" i="47"/>
  <c r="A213" i="61"/>
  <c r="AI63" i="47"/>
  <c r="AK63" i="47"/>
  <c r="N22" i="122"/>
  <c r="M22" i="122"/>
  <c r="L22" i="122"/>
  <c r="AI126" i="47"/>
  <c r="AJ126" i="47"/>
  <c r="A465" i="61"/>
  <c r="AK126" i="47"/>
  <c r="P30" i="122"/>
  <c r="K30" i="122"/>
  <c r="O30" i="122"/>
  <c r="Q30" i="122"/>
  <c r="O21" i="124"/>
  <c r="Q21" i="124"/>
  <c r="P21" i="124"/>
  <c r="K21" i="124"/>
  <c r="L41" i="127"/>
  <c r="N41" i="127"/>
  <c r="M41" i="127"/>
  <c r="N34" i="126"/>
  <c r="M34" i="126"/>
  <c r="L34" i="126"/>
  <c r="M11" i="123"/>
  <c r="L11" i="123"/>
  <c r="Q26" i="122"/>
  <c r="O26" i="122"/>
  <c r="P26" i="122"/>
  <c r="K26" i="122"/>
  <c r="O42" i="122"/>
  <c r="P42" i="122"/>
  <c r="K42" i="122"/>
  <c r="Q42" i="122"/>
  <c r="Q42" i="126"/>
  <c r="O42" i="126"/>
  <c r="P42" i="126"/>
  <c r="K42" i="126"/>
  <c r="Q46" i="123"/>
  <c r="K46" i="123"/>
  <c r="O46" i="123"/>
  <c r="P46" i="123"/>
  <c r="K57" i="127"/>
  <c r="Q57" i="127"/>
  <c r="P57" i="127"/>
  <c r="O57" i="127"/>
  <c r="M49" i="122"/>
  <c r="N49" i="122"/>
  <c r="L49" i="122"/>
  <c r="BC108" i="131"/>
  <c r="AK108" i="131"/>
  <c r="AB108" i="131"/>
  <c r="S108" i="131"/>
  <c r="AT108" i="131"/>
  <c r="M108" i="131"/>
  <c r="BN108" i="131"/>
  <c r="Q108" i="131"/>
  <c r="T108" i="131"/>
  <c r="L108" i="131"/>
  <c r="F108" i="131"/>
  <c r="AV108" i="131"/>
  <c r="C108" i="131"/>
  <c r="I108" i="131"/>
  <c r="AL108" i="131"/>
  <c r="AC108" i="131"/>
  <c r="G108" i="131"/>
  <c r="AU108" i="131"/>
  <c r="J108" i="131"/>
  <c r="B108" i="131"/>
  <c r="BL108" i="131"/>
  <c r="BD108" i="131"/>
  <c r="E108" i="131"/>
  <c r="BM108" i="131"/>
  <c r="BE108" i="131"/>
  <c r="P108" i="131"/>
  <c r="AM108" i="131"/>
  <c r="U108" i="131"/>
  <c r="O108" i="131"/>
  <c r="AD108" i="131"/>
  <c r="H108" i="131"/>
  <c r="N108" i="131"/>
  <c r="P14" i="125"/>
  <c r="Q14" i="125"/>
  <c r="O14" i="125"/>
  <c r="K14" i="125"/>
  <c r="L47" i="124"/>
  <c r="N47" i="124"/>
  <c r="M47" i="124"/>
  <c r="P48" i="127"/>
  <c r="Q48" i="127"/>
  <c r="K48" i="127"/>
  <c r="O48" i="127"/>
  <c r="P21" i="126"/>
  <c r="Q21" i="126"/>
  <c r="K21" i="126"/>
  <c r="O21" i="126"/>
  <c r="N30" i="122"/>
  <c r="L30" i="122"/>
  <c r="M30" i="122"/>
  <c r="AV27" i="131"/>
  <c r="F27" i="131"/>
  <c r="BE27" i="131"/>
  <c r="J27" i="131"/>
  <c r="AK27" i="131"/>
  <c r="BC27" i="131"/>
  <c r="AM27" i="131"/>
  <c r="Q27" i="131"/>
  <c r="C27" i="131"/>
  <c r="L27" i="131"/>
  <c r="E27" i="131"/>
  <c r="BL27" i="131"/>
  <c r="G27" i="131"/>
  <c r="AU27" i="131"/>
  <c r="I27" i="131"/>
  <c r="N27" i="131"/>
  <c r="AL27" i="131"/>
  <c r="BN27" i="131"/>
  <c r="H27" i="131"/>
  <c r="S27" i="131"/>
  <c r="AT27" i="131"/>
  <c r="P27" i="131"/>
  <c r="BM27" i="131"/>
  <c r="AB27" i="131"/>
  <c r="BD27" i="131"/>
  <c r="U27" i="131"/>
  <c r="AD27" i="131"/>
  <c r="AC27" i="131"/>
  <c r="M27" i="131"/>
  <c r="B27" i="131"/>
  <c r="O27" i="131"/>
  <c r="T27" i="131"/>
  <c r="N43" i="127"/>
  <c r="L43" i="127"/>
  <c r="M43" i="127"/>
  <c r="Q66" i="126"/>
  <c r="K66" i="126"/>
  <c r="O66" i="126"/>
  <c r="P66" i="126"/>
  <c r="Q18" i="122"/>
  <c r="P18" i="122"/>
  <c r="K18" i="122"/>
  <c r="O18" i="122"/>
  <c r="K25" i="122"/>
  <c r="O25" i="122"/>
  <c r="P25" i="122"/>
  <c r="Q25" i="122"/>
  <c r="N63" i="126"/>
  <c r="L63" i="126"/>
  <c r="M63" i="126"/>
  <c r="O54" i="127"/>
  <c r="Q54" i="127"/>
  <c r="P54" i="127"/>
  <c r="K54" i="127"/>
  <c r="P40" i="126"/>
  <c r="O40" i="126"/>
  <c r="Q40" i="126"/>
  <c r="K40" i="126"/>
  <c r="O38" i="127"/>
  <c r="K38" i="127"/>
  <c r="P38" i="127"/>
  <c r="Q38" i="127"/>
  <c r="P19" i="127"/>
  <c r="O19" i="127"/>
  <c r="K19" i="127"/>
  <c r="Q19" i="127"/>
  <c r="N27" i="124"/>
  <c r="L27" i="124"/>
  <c r="M27" i="124"/>
  <c r="K39" i="124"/>
  <c r="P39" i="124"/>
  <c r="O39" i="124"/>
  <c r="Q39" i="124"/>
  <c r="Q40" i="122"/>
  <c r="P40" i="122"/>
  <c r="O40" i="122"/>
  <c r="K40" i="122"/>
  <c r="N14" i="122"/>
  <c r="M14" i="122"/>
  <c r="L14" i="122"/>
  <c r="E47" i="131"/>
  <c r="BN47" i="131"/>
  <c r="BL47" i="131"/>
  <c r="AV47" i="131"/>
  <c r="AB47" i="131"/>
  <c r="AD47" i="131"/>
  <c r="BC47" i="131"/>
  <c r="AC47" i="131"/>
  <c r="U47" i="131"/>
  <c r="P47" i="131"/>
  <c r="BD47" i="131"/>
  <c r="AT47" i="131"/>
  <c r="I47" i="131"/>
  <c r="AK47" i="131"/>
  <c r="AM47" i="131"/>
  <c r="Q47" i="131"/>
  <c r="S47" i="131"/>
  <c r="T47" i="131"/>
  <c r="L47" i="131"/>
  <c r="F47" i="131"/>
  <c r="BE47" i="131"/>
  <c r="J47" i="131"/>
  <c r="AU47" i="131"/>
  <c r="O47" i="131"/>
  <c r="M47" i="131"/>
  <c r="BM47" i="131"/>
  <c r="N47" i="131"/>
  <c r="G47" i="131"/>
  <c r="AL47" i="131"/>
  <c r="C47" i="131"/>
  <c r="B47" i="131"/>
  <c r="H47" i="131"/>
  <c r="N62" i="131"/>
  <c r="U62" i="131"/>
  <c r="AK62" i="131"/>
  <c r="BN62" i="131"/>
  <c r="M62" i="131"/>
  <c r="BL62" i="131"/>
  <c r="BD62" i="131"/>
  <c r="AV62" i="131"/>
  <c r="O62" i="131"/>
  <c r="G62" i="131"/>
  <c r="AD62" i="131"/>
  <c r="BM62" i="131"/>
  <c r="BE62" i="131"/>
  <c r="F62" i="131"/>
  <c r="S62" i="131"/>
  <c r="B62" i="131"/>
  <c r="P62" i="131"/>
  <c r="Q62" i="131"/>
  <c r="BC62" i="131"/>
  <c r="L62" i="131"/>
  <c r="AT62" i="131"/>
  <c r="J62" i="131"/>
  <c r="E62" i="131"/>
  <c r="AL62" i="131"/>
  <c r="AB62" i="131"/>
  <c r="H62" i="131"/>
  <c r="AM62" i="131"/>
  <c r="AU62" i="131"/>
  <c r="C62" i="131"/>
  <c r="AC62" i="131"/>
  <c r="I62" i="131"/>
  <c r="T62" i="131"/>
  <c r="K60" i="127"/>
  <c r="O60" i="127"/>
  <c r="Q60" i="127"/>
  <c r="P60" i="127"/>
  <c r="N36" i="126"/>
  <c r="L36" i="126"/>
  <c r="M36" i="126"/>
  <c r="L9" i="126"/>
  <c r="O35" i="125"/>
  <c r="P35" i="125"/>
  <c r="K35" i="125"/>
  <c r="Q35" i="125"/>
  <c r="P22" i="126"/>
  <c r="K22" i="126"/>
  <c r="Q22" i="126"/>
  <c r="O22" i="126"/>
  <c r="M32" i="127"/>
  <c r="N32" i="127"/>
  <c r="L32" i="127"/>
  <c r="K62" i="124"/>
  <c r="Q62" i="124"/>
  <c r="P62" i="124"/>
  <c r="O62" i="124"/>
  <c r="N61" i="123"/>
  <c r="L61" i="123"/>
  <c r="M61" i="123"/>
  <c r="M61" i="124"/>
  <c r="N61" i="124"/>
  <c r="L61" i="124"/>
  <c r="N33" i="127"/>
  <c r="L33" i="127"/>
  <c r="M33" i="127"/>
  <c r="G2" i="115"/>
  <c r="F2" i="115"/>
  <c r="F49" i="115" s="1"/>
  <c r="F13" i="115"/>
  <c r="F7" i="115"/>
  <c r="F14" i="115"/>
  <c r="F3" i="115"/>
  <c r="F8" i="115"/>
  <c r="F10" i="115"/>
  <c r="Q16" i="126"/>
  <c r="O16" i="126"/>
  <c r="P16" i="126"/>
  <c r="K16" i="126"/>
  <c r="O34" i="122"/>
  <c r="Q34" i="122"/>
  <c r="K34" i="122"/>
  <c r="P34" i="122"/>
  <c r="N58" i="131"/>
  <c r="AU58" i="131"/>
  <c r="G58" i="131"/>
  <c r="AV58" i="131"/>
  <c r="AD58" i="131"/>
  <c r="BM58" i="131"/>
  <c r="T58" i="131"/>
  <c r="BD58" i="131"/>
  <c r="F58" i="131"/>
  <c r="AT58" i="131"/>
  <c r="AM58" i="131"/>
  <c r="S58" i="131"/>
  <c r="BC58" i="131"/>
  <c r="U58" i="131"/>
  <c r="M58" i="131"/>
  <c r="AC58" i="131"/>
  <c r="AL58" i="131"/>
  <c r="C58" i="131"/>
  <c r="AK58" i="131"/>
  <c r="E58" i="131"/>
  <c r="Q58" i="131"/>
  <c r="B58" i="131"/>
  <c r="I58" i="131"/>
  <c r="P58" i="131"/>
  <c r="BN58" i="131"/>
  <c r="O58" i="131"/>
  <c r="H58" i="131"/>
  <c r="BE58" i="131"/>
  <c r="AB58" i="131"/>
  <c r="J58" i="131"/>
  <c r="L58" i="131"/>
  <c r="BL58" i="131"/>
  <c r="U29" i="131"/>
  <c r="H29" i="131"/>
  <c r="M29" i="131"/>
  <c r="AL29" i="131"/>
  <c r="N29" i="131"/>
  <c r="AT29" i="131"/>
  <c r="AD29" i="131"/>
  <c r="I29" i="131"/>
  <c r="AV29" i="131"/>
  <c r="AC29" i="131"/>
  <c r="J29" i="131"/>
  <c r="T29" i="131"/>
  <c r="G29" i="131"/>
  <c r="AM29" i="131"/>
  <c r="BM29" i="131"/>
  <c r="AU29" i="131"/>
  <c r="AB29" i="131"/>
  <c r="BN29" i="131"/>
  <c r="B29" i="131"/>
  <c r="BE29" i="131"/>
  <c r="AK29" i="131"/>
  <c r="C29" i="131"/>
  <c r="E29" i="131"/>
  <c r="BD29" i="131"/>
  <c r="P29" i="131"/>
  <c r="F29" i="131"/>
  <c r="L29" i="131"/>
  <c r="BL29" i="131"/>
  <c r="Q29" i="131"/>
  <c r="BC29" i="131"/>
  <c r="S29" i="131"/>
  <c r="O29" i="131"/>
  <c r="L105" i="131"/>
  <c r="BD105" i="131"/>
  <c r="B105" i="131"/>
  <c r="AM105" i="131"/>
  <c r="AC105" i="131"/>
  <c r="N105" i="131"/>
  <c r="AB105" i="131"/>
  <c r="Q105" i="131"/>
  <c r="I105" i="131"/>
  <c r="AK105" i="131"/>
  <c r="E105" i="131"/>
  <c r="AU105" i="131"/>
  <c r="BL105" i="131"/>
  <c r="BM105" i="131"/>
  <c r="BE105" i="131"/>
  <c r="P105" i="131"/>
  <c r="O105" i="131"/>
  <c r="AT105" i="131"/>
  <c r="S105" i="131"/>
  <c r="C105" i="131"/>
  <c r="F105" i="131"/>
  <c r="T105" i="131"/>
  <c r="J105" i="131"/>
  <c r="H105" i="131"/>
  <c r="M105" i="131"/>
  <c r="AL105" i="131"/>
  <c r="U105" i="131"/>
  <c r="BN105" i="131"/>
  <c r="AD105" i="131"/>
  <c r="G105" i="131"/>
  <c r="AV105" i="131"/>
  <c r="BC105" i="131"/>
  <c r="Q17" i="125"/>
  <c r="P17" i="125"/>
  <c r="K17" i="125"/>
  <c r="O17" i="125"/>
  <c r="M21" i="127"/>
  <c r="N21" i="127"/>
  <c r="L21" i="127"/>
  <c r="M20" i="125"/>
  <c r="L20" i="125"/>
  <c r="N20" i="125"/>
  <c r="O65" i="122"/>
  <c r="Q65" i="122"/>
  <c r="K65" i="122"/>
  <c r="P65" i="122"/>
  <c r="Q33" i="125"/>
  <c r="P33" i="125"/>
  <c r="K33" i="125"/>
  <c r="O33" i="125"/>
  <c r="M17" i="126"/>
  <c r="N17" i="126"/>
  <c r="L17" i="126"/>
  <c r="P17" i="123"/>
  <c r="O17" i="123"/>
  <c r="K17" i="123"/>
  <c r="Q17" i="123"/>
  <c r="N14" i="123"/>
  <c r="L14" i="123"/>
  <c r="M14" i="123"/>
  <c r="L27" i="127"/>
  <c r="N27" i="127"/>
  <c r="M27" i="127"/>
  <c r="Q59" i="124"/>
  <c r="O59" i="124"/>
  <c r="K59" i="124"/>
  <c r="P59" i="124"/>
  <c r="N47" i="125"/>
  <c r="L47" i="125"/>
  <c r="M47" i="125"/>
  <c r="L33" i="126"/>
  <c r="M33" i="126"/>
  <c r="N33" i="126"/>
  <c r="M22" i="123"/>
  <c r="L22" i="123"/>
  <c r="N22" i="123"/>
  <c r="L30" i="124"/>
  <c r="M30" i="124"/>
  <c r="N30" i="124"/>
  <c r="L42" i="123"/>
  <c r="M42" i="123"/>
  <c r="N42" i="123"/>
  <c r="L55" i="127"/>
  <c r="M55" i="127"/>
  <c r="N55" i="127"/>
  <c r="L24" i="125"/>
  <c r="M24" i="125"/>
  <c r="N24" i="125"/>
  <c r="P25" i="123"/>
  <c r="O25" i="123"/>
  <c r="K25" i="123"/>
  <c r="Q25" i="123"/>
  <c r="Q28" i="125"/>
  <c r="K28" i="125"/>
  <c r="O28" i="125"/>
  <c r="P28" i="125"/>
  <c r="P66" i="125"/>
  <c r="K66" i="125"/>
  <c r="O66" i="125"/>
  <c r="Q66" i="125"/>
  <c r="L43" i="125"/>
  <c r="N43" i="125"/>
  <c r="M43" i="125"/>
  <c r="K49" i="125"/>
  <c r="O49" i="125"/>
  <c r="P49" i="125"/>
  <c r="Q49" i="125"/>
  <c r="M7" i="123"/>
  <c r="N7" i="123"/>
  <c r="P31" i="123"/>
  <c r="Q31" i="123"/>
  <c r="O31" i="123"/>
  <c r="K31" i="123"/>
  <c r="O27" i="126"/>
  <c r="K27" i="126"/>
  <c r="P27" i="126"/>
  <c r="Q27" i="126"/>
  <c r="Q18" i="127"/>
  <c r="O18" i="127"/>
  <c r="K18" i="127"/>
  <c r="P18" i="127"/>
  <c r="M17" i="123"/>
  <c r="L17" i="123"/>
  <c r="N17" i="123"/>
  <c r="L45" i="124"/>
  <c r="N45" i="124"/>
  <c r="M45" i="124"/>
  <c r="M52" i="126"/>
  <c r="L52" i="126"/>
  <c r="N52" i="126"/>
  <c r="L36" i="125"/>
  <c r="N36" i="125"/>
  <c r="M36" i="125"/>
  <c r="N23" i="127"/>
  <c r="M23" i="127"/>
  <c r="L23" i="127"/>
  <c r="K36" i="122"/>
  <c r="O36" i="122"/>
  <c r="P36" i="122"/>
  <c r="Q36" i="122"/>
  <c r="L5" i="126"/>
  <c r="M5" i="126"/>
  <c r="N5" i="126"/>
  <c r="L27" i="122"/>
  <c r="N27" i="122"/>
  <c r="M27" i="122"/>
  <c r="M41" i="122"/>
  <c r="N41" i="122"/>
  <c r="L41" i="122"/>
  <c r="L59" i="122"/>
  <c r="M59" i="122"/>
  <c r="N59" i="122"/>
  <c r="F107" i="131"/>
  <c r="N107" i="131"/>
  <c r="B107" i="131"/>
  <c r="AV107" i="131"/>
  <c r="O107" i="131"/>
  <c r="AD107" i="131"/>
  <c r="AU107" i="131"/>
  <c r="AM107" i="131"/>
  <c r="BL107" i="131"/>
  <c r="AL107" i="131"/>
  <c r="P107" i="131"/>
  <c r="BC107" i="131"/>
  <c r="T107" i="131"/>
  <c r="M107" i="131"/>
  <c r="E107" i="131"/>
  <c r="J107" i="131"/>
  <c r="BM107" i="131"/>
  <c r="I107" i="131"/>
  <c r="AT107" i="131"/>
  <c r="AC107" i="131"/>
  <c r="AB107" i="131"/>
  <c r="G107" i="131"/>
  <c r="U107" i="131"/>
  <c r="AK107" i="131"/>
  <c r="BN107" i="131"/>
  <c r="BD107" i="131"/>
  <c r="H107" i="131"/>
  <c r="BE107" i="131"/>
  <c r="C107" i="131"/>
  <c r="S107" i="131"/>
  <c r="L107" i="131"/>
  <c r="Q107" i="131"/>
  <c r="A301" i="61"/>
  <c r="AJ85" i="47"/>
  <c r="AK85" i="47"/>
  <c r="AI85" i="47"/>
  <c r="AI50" i="47"/>
  <c r="AK50" i="47"/>
  <c r="AJ50" i="47"/>
  <c r="A161" i="61"/>
  <c r="A128" i="120"/>
  <c r="D65" i="115"/>
  <c r="A25" i="109"/>
  <c r="A13" i="110"/>
  <c r="A49" i="120"/>
  <c r="A8" i="56"/>
  <c r="D14" i="115"/>
  <c r="AK52" i="47"/>
  <c r="A169" i="61"/>
  <c r="AI52" i="47"/>
  <c r="AJ52" i="47"/>
  <c r="AI64" i="47"/>
  <c r="AK64" i="47"/>
  <c r="AJ64" i="47"/>
  <c r="A217" i="61"/>
  <c r="D35" i="115"/>
  <c r="A8" i="120"/>
  <c r="D43" i="115"/>
  <c r="A24" i="120"/>
  <c r="P12" i="123"/>
  <c r="O12" i="123"/>
  <c r="K12" i="123"/>
  <c r="Q12" i="123"/>
  <c r="O26" i="124"/>
  <c r="P26" i="124"/>
  <c r="K26" i="124"/>
  <c r="Q26" i="124"/>
  <c r="P65" i="123"/>
  <c r="K65" i="123"/>
  <c r="O65" i="123"/>
  <c r="Q65" i="123"/>
  <c r="AV116" i="131"/>
  <c r="E116" i="131"/>
  <c r="B116" i="131"/>
  <c r="O116" i="131"/>
  <c r="AU116" i="131"/>
  <c r="BD116" i="131"/>
  <c r="H116" i="131"/>
  <c r="BE116" i="131"/>
  <c r="BM116" i="131"/>
  <c r="I116" i="131"/>
  <c r="BL116" i="131"/>
  <c r="AK116" i="131"/>
  <c r="C116" i="131"/>
  <c r="AB116" i="131"/>
  <c r="BN116" i="131"/>
  <c r="AD116" i="131"/>
  <c r="G116" i="131"/>
  <c r="AL116" i="131"/>
  <c r="AT116" i="131"/>
  <c r="T116" i="131"/>
  <c r="J116" i="131"/>
  <c r="M116" i="131"/>
  <c r="AM116" i="131"/>
  <c r="BC116" i="131"/>
  <c r="N116" i="131"/>
  <c r="L116" i="131"/>
  <c r="P116" i="131"/>
  <c r="S116" i="131"/>
  <c r="F116" i="131"/>
  <c r="Q116" i="131"/>
  <c r="U116" i="131"/>
  <c r="AC116" i="131"/>
  <c r="K19" i="122"/>
  <c r="P19" i="122"/>
  <c r="O19" i="122"/>
  <c r="Q19" i="122"/>
  <c r="M32" i="123"/>
  <c r="N32" i="123"/>
  <c r="L32" i="123"/>
  <c r="K52" i="122"/>
  <c r="Q52" i="122"/>
  <c r="P52" i="122"/>
  <c r="O52" i="122"/>
  <c r="L19" i="126"/>
  <c r="N19" i="126"/>
  <c r="M19" i="126"/>
  <c r="L41" i="124"/>
  <c r="N41" i="124"/>
  <c r="M41" i="124"/>
  <c r="K13" i="123"/>
  <c r="Q13" i="123"/>
  <c r="P6" i="122"/>
  <c r="P52" i="124"/>
  <c r="O52" i="124"/>
  <c r="K52" i="124"/>
  <c r="Q52" i="124"/>
  <c r="P46" i="124"/>
  <c r="Q46" i="124"/>
  <c r="O46" i="124"/>
  <c r="K46" i="124"/>
  <c r="P30" i="125"/>
  <c r="K30" i="125"/>
  <c r="O30" i="125"/>
  <c r="Q30" i="125"/>
  <c r="N19" i="125"/>
  <c r="M19" i="125"/>
  <c r="L19" i="125"/>
  <c r="O31" i="127"/>
  <c r="Q31" i="127"/>
  <c r="P31" i="127"/>
  <c r="K31" i="127"/>
  <c r="M32" i="126"/>
  <c r="L32" i="126"/>
  <c r="N32" i="126"/>
  <c r="Q66" i="123"/>
  <c r="K66" i="123"/>
  <c r="P66" i="123"/>
  <c r="O66" i="123"/>
  <c r="M42" i="125"/>
  <c r="L42" i="125"/>
  <c r="N42" i="125"/>
  <c r="O21" i="122"/>
  <c r="P21" i="122"/>
  <c r="K21" i="122"/>
  <c r="Q21" i="122"/>
  <c r="N35" i="125"/>
  <c r="M35" i="125"/>
  <c r="L35" i="125"/>
  <c r="O35" i="123"/>
  <c r="Q35" i="123"/>
  <c r="K35" i="123"/>
  <c r="P35" i="123"/>
  <c r="N45" i="127"/>
  <c r="L45" i="127"/>
  <c r="M45" i="127"/>
  <c r="K63" i="127"/>
  <c r="Q63" i="127"/>
  <c r="O63" i="127"/>
  <c r="P63" i="127"/>
  <c r="M17" i="122"/>
  <c r="L17" i="122"/>
  <c r="N17" i="122"/>
  <c r="M46" i="122"/>
  <c r="L46" i="122"/>
  <c r="N46" i="122"/>
  <c r="A109" i="120"/>
  <c r="D44" i="115"/>
  <c r="AI79" i="47"/>
  <c r="A277" i="61"/>
  <c r="AK79" i="47"/>
  <c r="AJ79" i="47"/>
  <c r="A16" i="120"/>
  <c r="D51" i="115"/>
  <c r="AK65" i="47"/>
  <c r="AI65" i="47"/>
  <c r="AJ65" i="47"/>
  <c r="A221" i="61"/>
  <c r="A101" i="120"/>
  <c r="D60" i="115"/>
  <c r="AJ89" i="47"/>
  <c r="AI89" i="47"/>
  <c r="AK89" i="47"/>
  <c r="A317" i="61"/>
  <c r="A281" i="61"/>
  <c r="AK80" i="47"/>
  <c r="AI80" i="47"/>
  <c r="AJ80" i="47"/>
  <c r="D45" i="115"/>
  <c r="A88" i="120"/>
  <c r="P54" i="124"/>
  <c r="Q54" i="124"/>
  <c r="O54" i="124"/>
  <c r="K54" i="124"/>
  <c r="N65" i="124"/>
  <c r="L65" i="124"/>
  <c r="M65" i="124"/>
  <c r="Q35" i="122"/>
  <c r="P35" i="122"/>
  <c r="K35" i="122"/>
  <c r="O35" i="122"/>
  <c r="Q35" i="127"/>
  <c r="O35" i="127"/>
  <c r="P35" i="127"/>
  <c r="K35" i="127"/>
  <c r="N61" i="122"/>
  <c r="M61" i="122"/>
  <c r="L61" i="122"/>
  <c r="K46" i="125"/>
  <c r="O46" i="125"/>
  <c r="P46" i="125"/>
  <c r="Q46" i="125"/>
  <c r="M62" i="127"/>
  <c r="N62" i="127"/>
  <c r="L62" i="127"/>
  <c r="O37" i="124"/>
  <c r="P37" i="124"/>
  <c r="K37" i="124"/>
  <c r="Q37" i="124"/>
  <c r="K21" i="127"/>
  <c r="P21" i="127"/>
  <c r="Q21" i="127"/>
  <c r="O21" i="127"/>
  <c r="N16" i="127"/>
  <c r="L16" i="127"/>
  <c r="M16" i="127"/>
  <c r="N55" i="126"/>
  <c r="L55" i="126"/>
  <c r="M55" i="126"/>
  <c r="N24" i="124"/>
  <c r="M24" i="124"/>
  <c r="L24" i="124"/>
  <c r="O54" i="125"/>
  <c r="P54" i="125"/>
  <c r="K54" i="125"/>
  <c r="Q54" i="125"/>
  <c r="P21" i="123"/>
  <c r="O21" i="123"/>
  <c r="K21" i="123"/>
  <c r="Q21" i="123"/>
  <c r="M59" i="124"/>
  <c r="N59" i="124"/>
  <c r="L59" i="124"/>
  <c r="M20" i="123"/>
  <c r="N20" i="123"/>
  <c r="L20" i="123"/>
  <c r="M28" i="124"/>
  <c r="N28" i="124"/>
  <c r="L28" i="124"/>
  <c r="P16" i="127"/>
  <c r="O16" i="127"/>
  <c r="Q16" i="127"/>
  <c r="K16" i="127"/>
  <c r="L21" i="122"/>
  <c r="N21" i="122"/>
  <c r="M21" i="122"/>
  <c r="BE40" i="131"/>
  <c r="F40" i="131"/>
  <c r="B40" i="131"/>
  <c r="BC40" i="131"/>
  <c r="AU40" i="131"/>
  <c r="M40" i="131"/>
  <c r="N40" i="131"/>
  <c r="C40" i="131"/>
  <c r="AM40" i="131"/>
  <c r="BL40" i="131"/>
  <c r="I40" i="131"/>
  <c r="U40" i="131"/>
  <c r="E40" i="131"/>
  <c r="AD40" i="131"/>
  <c r="AC40" i="131"/>
  <c r="AK40" i="131"/>
  <c r="J40" i="131"/>
  <c r="L40" i="131"/>
  <c r="T40" i="131"/>
  <c r="S40" i="131"/>
  <c r="BD40" i="131"/>
  <c r="BM40" i="131"/>
  <c r="P40" i="131"/>
  <c r="BN40" i="131"/>
  <c r="H40" i="131"/>
  <c r="O40" i="131"/>
  <c r="Q40" i="131"/>
  <c r="G40" i="131"/>
  <c r="AV40" i="131"/>
  <c r="AB40" i="131"/>
  <c r="AL40" i="131"/>
  <c r="AT40" i="131"/>
  <c r="P57" i="122"/>
  <c r="O57" i="122"/>
  <c r="K57" i="122"/>
  <c r="Q57" i="122"/>
  <c r="N48" i="127"/>
  <c r="L48" i="127"/>
  <c r="M48" i="127"/>
  <c r="K47" i="123"/>
  <c r="P47" i="123"/>
  <c r="Q47" i="123"/>
  <c r="O47" i="123"/>
  <c r="N19" i="127"/>
  <c r="L19" i="127"/>
  <c r="M19" i="127"/>
  <c r="N28" i="127"/>
  <c r="M28" i="127"/>
  <c r="L28" i="127"/>
  <c r="Q19" i="123"/>
  <c r="O19" i="123"/>
  <c r="K19" i="123"/>
  <c r="P19" i="123"/>
  <c r="L32" i="131"/>
  <c r="Q32" i="131"/>
  <c r="U32" i="131"/>
  <c r="AT32" i="131"/>
  <c r="AU32" i="131"/>
  <c r="N32" i="131"/>
  <c r="AD32" i="131"/>
  <c r="BC32" i="131"/>
  <c r="AB32" i="131"/>
  <c r="P32" i="131"/>
  <c r="AC32" i="131"/>
  <c r="AK32" i="131"/>
  <c r="F32" i="131"/>
  <c r="T32" i="131"/>
  <c r="AL32" i="131"/>
  <c r="H32" i="131"/>
  <c r="AM32" i="131"/>
  <c r="B32" i="131"/>
  <c r="E32" i="131"/>
  <c r="BM32" i="131"/>
  <c r="BN32" i="131"/>
  <c r="I32" i="131"/>
  <c r="AV32" i="131"/>
  <c r="C32" i="131"/>
  <c r="BD32" i="131"/>
  <c r="O32" i="131"/>
  <c r="BE32" i="131"/>
  <c r="S32" i="131"/>
  <c r="BL32" i="131"/>
  <c r="J32" i="131"/>
  <c r="M32" i="131"/>
  <c r="G32" i="131"/>
  <c r="BC96" i="131"/>
  <c r="G96" i="131"/>
  <c r="F96" i="131"/>
  <c r="M96" i="131"/>
  <c r="BE96" i="131"/>
  <c r="B96" i="131"/>
  <c r="AU96" i="131"/>
  <c r="AV96" i="131"/>
  <c r="E96" i="131"/>
  <c r="BD96" i="131"/>
  <c r="O96" i="131"/>
  <c r="AM96" i="131"/>
  <c r="L96" i="131"/>
  <c r="T96" i="131"/>
  <c r="AT96" i="131"/>
  <c r="Q96" i="131"/>
  <c r="BL96" i="131"/>
  <c r="AD96" i="131"/>
  <c r="AL96" i="131"/>
  <c r="N96" i="131"/>
  <c r="U96" i="131"/>
  <c r="AB96" i="131"/>
  <c r="J96" i="131"/>
  <c r="H96" i="131"/>
  <c r="I96" i="131"/>
  <c r="AC96" i="131"/>
  <c r="P96" i="131"/>
  <c r="BN96" i="131"/>
  <c r="BM96" i="131"/>
  <c r="S96" i="131"/>
  <c r="AK96" i="131"/>
  <c r="C96" i="131"/>
  <c r="L51" i="126"/>
  <c r="M51" i="126"/>
  <c r="N51" i="126"/>
  <c r="K64" i="125"/>
  <c r="Q64" i="125"/>
  <c r="P64" i="125"/>
  <c r="O64" i="125"/>
  <c r="P14" i="122"/>
  <c r="M66" i="124"/>
  <c r="L66" i="124"/>
  <c r="N66" i="124"/>
  <c r="L25" i="125"/>
  <c r="N25" i="125"/>
  <c r="M25" i="125"/>
  <c r="M52" i="127"/>
  <c r="N52" i="127"/>
  <c r="L52" i="127"/>
  <c r="O61" i="127"/>
  <c r="Q61" i="127"/>
  <c r="P61" i="127"/>
  <c r="K61" i="127"/>
  <c r="O46" i="122"/>
  <c r="Q46" i="122"/>
  <c r="K46" i="122"/>
  <c r="P46" i="122"/>
  <c r="K65" i="127"/>
  <c r="Q65" i="127"/>
  <c r="P65" i="127"/>
  <c r="O65" i="127"/>
  <c r="L40" i="125"/>
  <c r="M40" i="125"/>
  <c r="N40" i="125"/>
  <c r="N54" i="125"/>
  <c r="L54" i="125"/>
  <c r="M54" i="125"/>
  <c r="Q62" i="125"/>
  <c r="K62" i="125"/>
  <c r="O62" i="125"/>
  <c r="P62" i="125"/>
  <c r="A9" i="120"/>
  <c r="A5" i="109"/>
  <c r="D34" i="115"/>
  <c r="AK99" i="47"/>
  <c r="AI99" i="47"/>
  <c r="AJ99" i="47"/>
  <c r="A357" i="61"/>
  <c r="AB87" i="131"/>
  <c r="AU87" i="131"/>
  <c r="BM87" i="131"/>
  <c r="AM87" i="131"/>
  <c r="I87" i="131"/>
  <c r="F87" i="131"/>
  <c r="S87" i="131"/>
  <c r="AL87" i="131"/>
  <c r="J87" i="131"/>
  <c r="H87" i="131"/>
  <c r="L87" i="131"/>
  <c r="G87" i="131"/>
  <c r="M87" i="131"/>
  <c r="BN87" i="131"/>
  <c r="E87" i="131"/>
  <c r="O87" i="131"/>
  <c r="AK87" i="131"/>
  <c r="C87" i="131"/>
  <c r="BD87" i="131"/>
  <c r="U87" i="131"/>
  <c r="AV87" i="131"/>
  <c r="B87" i="131"/>
  <c r="P87" i="131"/>
  <c r="BL87" i="131"/>
  <c r="AC87" i="131"/>
  <c r="Q87" i="131"/>
  <c r="BE87" i="131"/>
  <c r="AT87" i="131"/>
  <c r="AD87" i="131"/>
  <c r="BC87" i="131"/>
  <c r="T87" i="131"/>
  <c r="N87" i="131"/>
  <c r="O24" i="124"/>
  <c r="Q24" i="124"/>
  <c r="P24" i="124"/>
  <c r="K24" i="124"/>
  <c r="L52" i="124"/>
  <c r="N52" i="124"/>
  <c r="M52" i="124"/>
  <c r="N3" i="125"/>
  <c r="L3" i="125"/>
  <c r="M3" i="125"/>
  <c r="Q66" i="122"/>
  <c r="P66" i="122"/>
  <c r="K66" i="122"/>
  <c r="O66" i="122"/>
  <c r="M34" i="125"/>
  <c r="N34" i="125"/>
  <c r="L34" i="125"/>
  <c r="N61" i="125"/>
  <c r="M61" i="125"/>
  <c r="L61" i="125"/>
  <c r="K37" i="127"/>
  <c r="P37" i="127"/>
  <c r="O37" i="127"/>
  <c r="Q37" i="127"/>
  <c r="I52" i="131"/>
  <c r="BC52" i="131"/>
  <c r="AM52" i="131"/>
  <c r="BE52" i="131"/>
  <c r="S52" i="131"/>
  <c r="C52" i="131"/>
  <c r="AD52" i="131"/>
  <c r="O52" i="131"/>
  <c r="U52" i="131"/>
  <c r="N52" i="131"/>
  <c r="AC52" i="131"/>
  <c r="L52" i="131"/>
  <c r="F52" i="131"/>
  <c r="BM52" i="131"/>
  <c r="AL52" i="131"/>
  <c r="G52" i="131"/>
  <c r="E52" i="131"/>
  <c r="J52" i="131"/>
  <c r="P52" i="131"/>
  <c r="B52" i="131"/>
  <c r="AV52" i="131"/>
  <c r="AU52" i="131"/>
  <c r="BN52" i="131"/>
  <c r="AT52" i="131"/>
  <c r="Q52" i="131"/>
  <c r="AB52" i="131"/>
  <c r="BD52" i="131"/>
  <c r="M52" i="131"/>
  <c r="H52" i="131"/>
  <c r="BL52" i="131"/>
  <c r="AK52" i="131"/>
  <c r="T52" i="131"/>
  <c r="O69" i="131"/>
  <c r="AB69" i="131"/>
  <c r="AC69" i="131"/>
  <c r="AU69" i="131"/>
  <c r="Q69" i="131"/>
  <c r="BE69" i="131"/>
  <c r="G69" i="131"/>
  <c r="AK69" i="131"/>
  <c r="F69" i="131"/>
  <c r="H69" i="131"/>
  <c r="N69" i="131"/>
  <c r="BN69" i="131"/>
  <c r="AD69" i="131"/>
  <c r="C69" i="131"/>
  <c r="AL69" i="131"/>
  <c r="P69" i="131"/>
  <c r="T69" i="131"/>
  <c r="J69" i="131"/>
  <c r="I69" i="131"/>
  <c r="BC69" i="131"/>
  <c r="B69" i="131"/>
  <c r="AT69" i="131"/>
  <c r="AV69" i="131"/>
  <c r="AM69" i="131"/>
  <c r="S69" i="131"/>
  <c r="E69" i="131"/>
  <c r="L69" i="131"/>
  <c r="BL69" i="131"/>
  <c r="BD69" i="131"/>
  <c r="M69" i="131"/>
  <c r="U69" i="131"/>
  <c r="BM69" i="131"/>
  <c r="AU91" i="131"/>
  <c r="H91" i="131"/>
  <c r="BL91" i="131"/>
  <c r="AV91" i="131"/>
  <c r="M91" i="131"/>
  <c r="T91" i="131"/>
  <c r="G91" i="131"/>
  <c r="BM91" i="131"/>
  <c r="L91" i="131"/>
  <c r="AK91" i="131"/>
  <c r="S91" i="131"/>
  <c r="F91" i="131"/>
  <c r="BE91" i="131"/>
  <c r="AC91" i="131"/>
  <c r="AL91" i="131"/>
  <c r="B91" i="131"/>
  <c r="AD91" i="131"/>
  <c r="C91" i="131"/>
  <c r="Q91" i="131"/>
  <c r="P91" i="131"/>
  <c r="O91" i="131"/>
  <c r="E91" i="131"/>
  <c r="BD91" i="131"/>
  <c r="N91" i="131"/>
  <c r="U91" i="131"/>
  <c r="AB91" i="131"/>
  <c r="J91" i="131"/>
  <c r="AT91" i="131"/>
  <c r="BC91" i="131"/>
  <c r="BN91" i="131"/>
  <c r="I91" i="131"/>
  <c r="AM91" i="131"/>
  <c r="BD6" i="131"/>
  <c r="C6" i="131"/>
  <c r="M6" i="131"/>
  <c r="BC6" i="131"/>
  <c r="P6" i="131"/>
  <c r="G6" i="131"/>
  <c r="N6" i="131"/>
  <c r="AV6" i="131"/>
  <c r="AB6" i="131"/>
  <c r="AU6" i="131"/>
  <c r="AD6" i="131"/>
  <c r="BN6" i="131"/>
  <c r="AL6" i="131"/>
  <c r="BL6" i="131"/>
  <c r="AT6" i="131"/>
  <c r="B6" i="131"/>
  <c r="BE6" i="131"/>
  <c r="I6" i="131"/>
  <c r="AC6" i="131"/>
  <c r="BM6" i="131"/>
  <c r="L6" i="131"/>
  <c r="O6" i="131"/>
  <c r="E6" i="131"/>
  <c r="Q6" i="131"/>
  <c r="T6" i="131"/>
  <c r="S6" i="131"/>
  <c r="U6" i="131"/>
  <c r="J6" i="131"/>
  <c r="H6" i="131"/>
  <c r="AM6" i="131"/>
  <c r="F6" i="131"/>
  <c r="AK6" i="131"/>
  <c r="L25" i="131"/>
  <c r="S25" i="131"/>
  <c r="Q25" i="131"/>
  <c r="F25" i="131"/>
  <c r="B25" i="131"/>
  <c r="BM25" i="131"/>
  <c r="AB25" i="131"/>
  <c r="BL25" i="131"/>
  <c r="BD25" i="131"/>
  <c r="AT25" i="131"/>
  <c r="BC25" i="131"/>
  <c r="H25" i="131"/>
  <c r="G25" i="131"/>
  <c r="O25" i="131"/>
  <c r="P25" i="131"/>
  <c r="J25" i="131"/>
  <c r="U25" i="131"/>
  <c r="E25" i="131"/>
  <c r="BN25" i="131"/>
  <c r="BE25" i="131"/>
  <c r="AV25" i="131"/>
  <c r="AM25" i="131"/>
  <c r="AU25" i="131"/>
  <c r="N25" i="131"/>
  <c r="M25" i="131"/>
  <c r="I25" i="131"/>
  <c r="AD25" i="131"/>
  <c r="AL25" i="131"/>
  <c r="C25" i="131"/>
  <c r="AC25" i="131"/>
  <c r="AK25" i="131"/>
  <c r="T25" i="131"/>
  <c r="D28" i="115"/>
  <c r="A105" i="120"/>
  <c r="A53" i="109"/>
  <c r="A433" i="61"/>
  <c r="AJ118" i="47"/>
  <c r="AI118" i="47"/>
  <c r="AK118" i="47"/>
  <c r="A56" i="120"/>
  <c r="D47" i="115"/>
  <c r="AI75" i="47"/>
  <c r="A261" i="61"/>
  <c r="AJ75" i="47"/>
  <c r="AK75" i="47"/>
  <c r="A289" i="61"/>
  <c r="AI82" i="47"/>
  <c r="AJ82" i="47"/>
  <c r="AK82" i="47"/>
  <c r="AJ124" i="47"/>
  <c r="A457" i="61"/>
  <c r="AK124" i="47"/>
  <c r="AI124" i="47"/>
  <c r="AK78" i="47"/>
  <c r="AJ78" i="47"/>
  <c r="AI78" i="47"/>
  <c r="A273" i="61"/>
  <c r="D41" i="115"/>
  <c r="A104" i="120"/>
  <c r="AJ117" i="47"/>
  <c r="A429" i="61"/>
  <c r="AI117" i="47"/>
  <c r="AK117" i="47"/>
  <c r="D27" i="115"/>
  <c r="A16" i="109"/>
  <c r="A28" i="120"/>
  <c r="O113" i="131"/>
  <c r="BE113" i="131"/>
  <c r="AB113" i="131"/>
  <c r="BL113" i="131"/>
  <c r="AT113" i="131"/>
  <c r="G113" i="131"/>
  <c r="P113" i="131"/>
  <c r="L113" i="131"/>
  <c r="H113" i="131"/>
  <c r="E113" i="131"/>
  <c r="T113" i="131"/>
  <c r="J113" i="131"/>
  <c r="AL113" i="131"/>
  <c r="S113" i="131"/>
  <c r="AU113" i="131"/>
  <c r="AC113" i="131"/>
  <c r="F113" i="131"/>
  <c r="C113" i="131"/>
  <c r="BD113" i="131"/>
  <c r="AV113" i="131"/>
  <c r="BN113" i="131"/>
  <c r="B113" i="131"/>
  <c r="I113" i="131"/>
  <c r="N113" i="131"/>
  <c r="BC113" i="131"/>
  <c r="M113" i="131"/>
  <c r="AD113" i="131"/>
  <c r="Q113" i="131"/>
  <c r="U113" i="131"/>
  <c r="AK113" i="131"/>
  <c r="AM113" i="131"/>
  <c r="BM113" i="131"/>
  <c r="BE117" i="131"/>
  <c r="F117" i="131"/>
  <c r="U117" i="131"/>
  <c r="AM117" i="131"/>
  <c r="BC117" i="131"/>
  <c r="AC117" i="131"/>
  <c r="G117" i="131"/>
  <c r="BL117" i="131"/>
  <c r="P117" i="131"/>
  <c r="AD117" i="131"/>
  <c r="M117" i="131"/>
  <c r="J117" i="131"/>
  <c r="L117" i="131"/>
  <c r="BM117" i="131"/>
  <c r="H117" i="131"/>
  <c r="I117" i="131"/>
  <c r="AL117" i="131"/>
  <c r="AB117" i="131"/>
  <c r="S117" i="131"/>
  <c r="BN117" i="131"/>
  <c r="N117" i="131"/>
  <c r="C117" i="131"/>
  <c r="BD117" i="131"/>
  <c r="AT117" i="131"/>
  <c r="B117" i="131"/>
  <c r="O117" i="131"/>
  <c r="AU117" i="131"/>
  <c r="AV117" i="131"/>
  <c r="Q117" i="131"/>
  <c r="AK117" i="131"/>
  <c r="E117" i="131"/>
  <c r="T117" i="131"/>
  <c r="N49" i="125"/>
  <c r="L49" i="125"/>
  <c r="M49" i="125"/>
  <c r="O46" i="127"/>
  <c r="K46" i="127"/>
  <c r="Q46" i="127"/>
  <c r="P46" i="127"/>
  <c r="M63" i="127"/>
  <c r="N63" i="127"/>
  <c r="L63" i="127"/>
  <c r="Q28" i="124"/>
  <c r="P28" i="124"/>
  <c r="O28" i="124"/>
  <c r="K28" i="124"/>
  <c r="O51" i="131"/>
  <c r="T51" i="131"/>
  <c r="BE51" i="131"/>
  <c r="I51" i="131"/>
  <c r="H51" i="131"/>
  <c r="AK51" i="131"/>
  <c r="C51" i="131"/>
  <c r="L51" i="131"/>
  <c r="N51" i="131"/>
  <c r="J51" i="131"/>
  <c r="Q51" i="131"/>
  <c r="AU51" i="131"/>
  <c r="BC51" i="131"/>
  <c r="F51" i="131"/>
  <c r="AD51" i="131"/>
  <c r="AV51" i="131"/>
  <c r="AL51" i="131"/>
  <c r="BL51" i="131"/>
  <c r="AB51" i="131"/>
  <c r="BN51" i="131"/>
  <c r="BM51" i="131"/>
  <c r="S51" i="131"/>
  <c r="P51" i="131"/>
  <c r="AT51" i="131"/>
  <c r="M51" i="131"/>
  <c r="BD51" i="131"/>
  <c r="U51" i="131"/>
  <c r="G51" i="131"/>
  <c r="AC51" i="131"/>
  <c r="B51" i="131"/>
  <c r="E51" i="131"/>
  <c r="AM51" i="131"/>
  <c r="L60" i="124"/>
  <c r="N60" i="124"/>
  <c r="M60" i="124"/>
  <c r="L100" i="131"/>
  <c r="T100" i="131"/>
  <c r="BD100" i="131"/>
  <c r="BL100" i="131"/>
  <c r="BM100" i="131"/>
  <c r="I100" i="131"/>
  <c r="H100" i="131"/>
  <c r="AL100" i="131"/>
  <c r="G100" i="131"/>
  <c r="AB100" i="131"/>
  <c r="S100" i="131"/>
  <c r="E100" i="131"/>
  <c r="U100" i="131"/>
  <c r="F100" i="131"/>
  <c r="P100" i="131"/>
  <c r="AV100" i="131"/>
  <c r="AD100" i="131"/>
  <c r="AT100" i="131"/>
  <c r="O100" i="131"/>
  <c r="C100" i="131"/>
  <c r="AK100" i="131"/>
  <c r="N100" i="131"/>
  <c r="AM100" i="131"/>
  <c r="AC100" i="131"/>
  <c r="M100" i="131"/>
  <c r="Q100" i="131"/>
  <c r="BE100" i="131"/>
  <c r="BN100" i="131"/>
  <c r="B100" i="131"/>
  <c r="BC100" i="131"/>
  <c r="AU100" i="131"/>
  <c r="J100" i="131"/>
  <c r="L23" i="126"/>
  <c r="M23" i="126"/>
  <c r="N23" i="126"/>
  <c r="K49" i="126"/>
  <c r="P49" i="126"/>
  <c r="O49" i="126"/>
  <c r="Q49" i="126"/>
  <c r="N47" i="126"/>
  <c r="L47" i="126"/>
  <c r="M47" i="126"/>
  <c r="O51" i="127"/>
  <c r="K51" i="127"/>
  <c r="P51" i="127"/>
  <c r="Q51" i="127"/>
  <c r="L38" i="125"/>
  <c r="N38" i="125"/>
  <c r="M38" i="125"/>
  <c r="Q12" i="125"/>
  <c r="I121" i="131"/>
  <c r="BN121" i="131"/>
  <c r="N121" i="131"/>
  <c r="AC121" i="131"/>
  <c r="BC121" i="131"/>
  <c r="U121" i="131"/>
  <c r="G121" i="131"/>
  <c r="AV121" i="131"/>
  <c r="J121" i="131"/>
  <c r="AK121" i="131"/>
  <c r="T121" i="131"/>
  <c r="Q121" i="131"/>
  <c r="AB121" i="131"/>
  <c r="B121" i="131"/>
  <c r="L121" i="131"/>
  <c r="M121" i="131"/>
  <c r="AT121" i="131"/>
  <c r="BL121" i="131"/>
  <c r="C121" i="131"/>
  <c r="AD121" i="131"/>
  <c r="H121" i="131"/>
  <c r="P121" i="131"/>
  <c r="S121" i="131"/>
  <c r="E121" i="131"/>
  <c r="AL121" i="131"/>
  <c r="BM121" i="131"/>
  <c r="AM121" i="131"/>
  <c r="AU121" i="131"/>
  <c r="BE121" i="131"/>
  <c r="F121" i="131"/>
  <c r="BD121" i="131"/>
  <c r="O121" i="131"/>
  <c r="AW9" i="47"/>
  <c r="AX5" i="47"/>
  <c r="AX6" i="47"/>
  <c r="U80" i="131"/>
  <c r="C80" i="131"/>
  <c r="AK80" i="131"/>
  <c r="AV80" i="131"/>
  <c r="F80" i="131"/>
  <c r="P80" i="131"/>
  <c r="BD80" i="131"/>
  <c r="J80" i="131"/>
  <c r="AL80" i="131"/>
  <c r="AB80" i="131"/>
  <c r="AM80" i="131"/>
  <c r="AC80" i="131"/>
  <c r="AT80" i="131"/>
  <c r="BL80" i="131"/>
  <c r="T80" i="131"/>
  <c r="M80" i="131"/>
  <c r="Q80" i="131"/>
  <c r="AU80" i="131"/>
  <c r="BM80" i="131"/>
  <c r="H80" i="131"/>
  <c r="O80" i="131"/>
  <c r="BE80" i="131"/>
  <c r="L80" i="131"/>
  <c r="B80" i="131"/>
  <c r="BC80" i="131"/>
  <c r="I80" i="131"/>
  <c r="G80" i="131"/>
  <c r="S80" i="131"/>
  <c r="BN80" i="131"/>
  <c r="N80" i="131"/>
  <c r="E80" i="131"/>
  <c r="AD80" i="131"/>
  <c r="A201" i="61"/>
  <c r="AK60" i="47"/>
  <c r="AI60" i="47"/>
  <c r="AJ60" i="47"/>
  <c r="A40" i="120"/>
  <c r="D39" i="115"/>
  <c r="AI129" i="47"/>
  <c r="A477" i="61"/>
  <c r="AJ129" i="47"/>
  <c r="AK129" i="47"/>
  <c r="D53" i="115"/>
  <c r="A80" i="120"/>
  <c r="A72" i="120"/>
  <c r="D37" i="115"/>
  <c r="AI110" i="47"/>
  <c r="A401" i="61"/>
  <c r="AK110" i="47"/>
  <c r="AJ110" i="47"/>
  <c r="D52" i="115"/>
  <c r="A117" i="120"/>
  <c r="A8" i="119"/>
  <c r="A5" i="55"/>
  <c r="D7" i="115"/>
  <c r="A20" i="109"/>
  <c r="A36" i="120"/>
  <c r="A12" i="110"/>
  <c r="AK104" i="47"/>
  <c r="AJ104" i="47"/>
  <c r="A377" i="61"/>
  <c r="AI104" i="47"/>
  <c r="AJ114" i="47"/>
  <c r="A417" i="61"/>
  <c r="AI114" i="47"/>
  <c r="AK114" i="47"/>
  <c r="A32" i="110"/>
  <c r="A116" i="120"/>
  <c r="A17" i="56"/>
  <c r="D17" i="115"/>
  <c r="A60" i="109"/>
  <c r="A305" i="61"/>
  <c r="AK86" i="47"/>
  <c r="AJ86" i="47"/>
  <c r="AI86" i="47"/>
  <c r="BN41" i="131"/>
  <c r="J41" i="131"/>
  <c r="Q41" i="131"/>
  <c r="AL41" i="131"/>
  <c r="BM41" i="131"/>
  <c r="G41" i="131"/>
  <c r="E41" i="131"/>
  <c r="F41" i="131"/>
  <c r="T41" i="131"/>
  <c r="N41" i="131"/>
  <c r="BE41" i="131"/>
  <c r="B41" i="131"/>
  <c r="M41" i="131"/>
  <c r="U41" i="131"/>
  <c r="S41" i="131"/>
  <c r="L41" i="131"/>
  <c r="O41" i="131"/>
  <c r="BD41" i="131"/>
  <c r="AM41" i="131"/>
  <c r="C41" i="131"/>
  <c r="BL41" i="131"/>
  <c r="P41" i="131"/>
  <c r="BC41" i="131"/>
  <c r="AK41" i="131"/>
  <c r="AV41" i="131"/>
  <c r="AD41" i="131"/>
  <c r="AB41" i="131"/>
  <c r="AU41" i="131"/>
  <c r="AT41" i="131"/>
  <c r="H41" i="131"/>
  <c r="I41" i="131"/>
  <c r="AC41" i="131"/>
  <c r="AV84" i="131"/>
  <c r="AT84" i="131"/>
  <c r="BM84" i="131"/>
  <c r="M84" i="131"/>
  <c r="E84" i="131"/>
  <c r="H84" i="131"/>
  <c r="AC84" i="131"/>
  <c r="BN84" i="131"/>
  <c r="N84" i="131"/>
  <c r="AB84" i="131"/>
  <c r="S84" i="131"/>
  <c r="O84" i="131"/>
  <c r="T84" i="131"/>
  <c r="AL84" i="131"/>
  <c r="F84" i="131"/>
  <c r="BL84" i="131"/>
  <c r="BD84" i="131"/>
  <c r="AD84" i="131"/>
  <c r="U84" i="131"/>
  <c r="BE84" i="131"/>
  <c r="C84" i="131"/>
  <c r="G84" i="131"/>
  <c r="I84" i="131"/>
  <c r="J84" i="131"/>
  <c r="AM84" i="131"/>
  <c r="AK84" i="131"/>
  <c r="AU84" i="131"/>
  <c r="Q84" i="131"/>
  <c r="BC84" i="131"/>
  <c r="P84" i="131"/>
  <c r="L84" i="131"/>
  <c r="B84" i="131"/>
  <c r="M3" i="123"/>
  <c r="L26" i="127"/>
  <c r="N26" i="127"/>
  <c r="M26" i="127"/>
  <c r="P60" i="124"/>
  <c r="O60" i="124"/>
  <c r="Q60" i="124"/>
  <c r="K60" i="124"/>
  <c r="N22" i="126"/>
  <c r="L22" i="126"/>
  <c r="M22" i="126"/>
  <c r="Q43" i="123"/>
  <c r="K43" i="123"/>
  <c r="P43" i="123"/>
  <c r="O43" i="123"/>
  <c r="M25" i="126"/>
  <c r="L25" i="126"/>
  <c r="N25" i="126"/>
  <c r="N57" i="125"/>
  <c r="M57" i="125"/>
  <c r="L57" i="125"/>
  <c r="K7" i="122"/>
  <c r="Q7" i="122"/>
  <c r="P7" i="122"/>
  <c r="O7" i="122"/>
  <c r="N19" i="123"/>
  <c r="L19" i="123"/>
  <c r="M19" i="123"/>
  <c r="Q32" i="123"/>
  <c r="K32" i="123"/>
  <c r="P32" i="123"/>
  <c r="O32" i="123"/>
  <c r="L18" i="123"/>
  <c r="N18" i="123"/>
  <c r="M18" i="123"/>
  <c r="L35" i="124"/>
  <c r="M35" i="124"/>
  <c r="N35" i="124"/>
  <c r="K44" i="125"/>
  <c r="P44" i="125"/>
  <c r="O44" i="125"/>
  <c r="Q44" i="125"/>
  <c r="L58" i="122"/>
  <c r="N58" i="122"/>
  <c r="M58" i="122"/>
  <c r="Q26" i="126"/>
  <c r="K26" i="126"/>
  <c r="O26" i="126"/>
  <c r="P26" i="126"/>
  <c r="O51" i="125"/>
  <c r="P51" i="125"/>
  <c r="Q51" i="125"/>
  <c r="K51" i="125"/>
  <c r="K54" i="122"/>
  <c r="O54" i="122"/>
  <c r="Q54" i="122"/>
  <c r="P54" i="122"/>
  <c r="M26" i="124"/>
  <c r="L26" i="124"/>
  <c r="N26" i="124"/>
  <c r="Q31" i="125"/>
  <c r="P31" i="125"/>
  <c r="K31" i="125"/>
  <c r="O31" i="125"/>
  <c r="AM42" i="131"/>
  <c r="U42" i="131"/>
  <c r="BE42" i="131"/>
  <c r="AT42" i="131"/>
  <c r="AD42" i="131"/>
  <c r="N42" i="131"/>
  <c r="C42" i="131"/>
  <c r="AL42" i="131"/>
  <c r="L42" i="131"/>
  <c r="AB42" i="131"/>
  <c r="O42" i="131"/>
  <c r="T42" i="131"/>
  <c r="B42" i="131"/>
  <c r="H42" i="131"/>
  <c r="P42" i="131"/>
  <c r="I42" i="131"/>
  <c r="M42" i="131"/>
  <c r="J42" i="131"/>
  <c r="AK42" i="131"/>
  <c r="G42" i="131"/>
  <c r="S42" i="131"/>
  <c r="AC42" i="131"/>
  <c r="BC42" i="131"/>
  <c r="BD42" i="131"/>
  <c r="E42" i="131"/>
  <c r="BM42" i="131"/>
  <c r="F42" i="131"/>
  <c r="BL42" i="131"/>
  <c r="BN42" i="131"/>
  <c r="AV42" i="131"/>
  <c r="Q42" i="131"/>
  <c r="AU42" i="131"/>
  <c r="N45" i="123"/>
  <c r="M45" i="123"/>
  <c r="L45" i="123"/>
  <c r="T82" i="131"/>
  <c r="S82" i="131"/>
  <c r="U82" i="131"/>
  <c r="AC82" i="131"/>
  <c r="E82" i="131"/>
  <c r="O82" i="131"/>
  <c r="M82" i="131"/>
  <c r="L82" i="131"/>
  <c r="BD82" i="131"/>
  <c r="G82" i="131"/>
  <c r="AU82" i="131"/>
  <c r="AL82" i="131"/>
  <c r="AM82" i="131"/>
  <c r="AD82" i="131"/>
  <c r="BM82" i="131"/>
  <c r="I82" i="131"/>
  <c r="BL82" i="131"/>
  <c r="Q82" i="131"/>
  <c r="C82" i="131"/>
  <c r="AB82" i="131"/>
  <c r="BC82" i="131"/>
  <c r="P82" i="131"/>
  <c r="AK82" i="131"/>
  <c r="B82" i="131"/>
  <c r="H82" i="131"/>
  <c r="N82" i="131"/>
  <c r="F82" i="131"/>
  <c r="BN82" i="131"/>
  <c r="AV82" i="131"/>
  <c r="BE82" i="131"/>
  <c r="AT82" i="131"/>
  <c r="J82" i="131"/>
  <c r="N48" i="126"/>
  <c r="L48" i="126"/>
  <c r="M48" i="126"/>
  <c r="L44" i="125"/>
  <c r="M44" i="125"/>
  <c r="N44" i="125"/>
  <c r="P22" i="124"/>
  <c r="Q22" i="124"/>
  <c r="O22" i="124"/>
  <c r="K22" i="124"/>
  <c r="K18" i="125"/>
  <c r="P18" i="125"/>
  <c r="O18" i="125"/>
  <c r="Q18" i="125"/>
  <c r="N25" i="122"/>
  <c r="M25" i="122"/>
  <c r="L25" i="122"/>
  <c r="D56" i="115"/>
  <c r="A85" i="120"/>
  <c r="AV56" i="131"/>
  <c r="AK56" i="131"/>
  <c r="N56" i="131"/>
  <c r="BD56" i="131"/>
  <c r="O56" i="131"/>
  <c r="BN56" i="131"/>
  <c r="AD56" i="131"/>
  <c r="AB56" i="131"/>
  <c r="T56" i="131"/>
  <c r="S56" i="131"/>
  <c r="U56" i="131"/>
  <c r="I56" i="131"/>
  <c r="J56" i="131"/>
  <c r="G56" i="131"/>
  <c r="M56" i="131"/>
  <c r="H56" i="131"/>
  <c r="E56" i="131"/>
  <c r="BC56" i="131"/>
  <c r="B56" i="131"/>
  <c r="AT56" i="131"/>
  <c r="C56" i="131"/>
  <c r="Q56" i="131"/>
  <c r="L56" i="131"/>
  <c r="AC56" i="131"/>
  <c r="BL56" i="131"/>
  <c r="BM56" i="131"/>
  <c r="AL56" i="131"/>
  <c r="BE56" i="131"/>
  <c r="P56" i="131"/>
  <c r="AM56" i="131"/>
  <c r="AU56" i="131"/>
  <c r="F56" i="131"/>
  <c r="Q77" i="131"/>
  <c r="BL77" i="131"/>
  <c r="O77" i="131"/>
  <c r="AM77" i="131"/>
  <c r="G77" i="131"/>
  <c r="M77" i="131"/>
  <c r="H77" i="131"/>
  <c r="BD77" i="131"/>
  <c r="AD77" i="131"/>
  <c r="E77" i="131"/>
  <c r="AV77" i="131"/>
  <c r="BE77" i="131"/>
  <c r="F77" i="131"/>
  <c r="B77" i="131"/>
  <c r="T77" i="131"/>
  <c r="AT77" i="131"/>
  <c r="L77" i="131"/>
  <c r="U77" i="131"/>
  <c r="C77" i="131"/>
  <c r="BN77" i="131"/>
  <c r="BM77" i="131"/>
  <c r="AK77" i="131"/>
  <c r="S77" i="131"/>
  <c r="AC77" i="131"/>
  <c r="AB77" i="131"/>
  <c r="I77" i="131"/>
  <c r="AL77" i="131"/>
  <c r="P77" i="131"/>
  <c r="J77" i="131"/>
  <c r="AU77" i="131"/>
  <c r="BC77" i="131"/>
  <c r="N77" i="131"/>
  <c r="S126" i="131"/>
  <c r="B126" i="131"/>
  <c r="AT126" i="131"/>
  <c r="BM126" i="131"/>
  <c r="AK126" i="131"/>
  <c r="AD126" i="131"/>
  <c r="AB126" i="131"/>
  <c r="Q126" i="131"/>
  <c r="G126" i="131"/>
  <c r="L126" i="131"/>
  <c r="H126" i="131"/>
  <c r="I126" i="131"/>
  <c r="BN126" i="131"/>
  <c r="BL126" i="131"/>
  <c r="BC126" i="131"/>
  <c r="T126" i="131"/>
  <c r="AM126" i="131"/>
  <c r="O126" i="131"/>
  <c r="J126" i="131"/>
  <c r="C126" i="131"/>
  <c r="BE126" i="131"/>
  <c r="AV126" i="131"/>
  <c r="P126" i="131"/>
  <c r="E126" i="131"/>
  <c r="BD126" i="131"/>
  <c r="U126" i="131"/>
  <c r="AC126" i="131"/>
  <c r="F126" i="131"/>
  <c r="M126" i="131"/>
  <c r="N126" i="131"/>
  <c r="AU126" i="131"/>
  <c r="AL126" i="131"/>
  <c r="C90" i="131"/>
  <c r="BN90" i="131"/>
  <c r="T90" i="131"/>
  <c r="AK90" i="131"/>
  <c r="L90" i="131"/>
  <c r="M90" i="131"/>
  <c r="E90" i="131"/>
  <c r="BM90" i="131"/>
  <c r="N90" i="131"/>
  <c r="I90" i="131"/>
  <c r="S90" i="131"/>
  <c r="U90" i="131"/>
  <c r="BC90" i="131"/>
  <c r="BE90" i="131"/>
  <c r="H90" i="131"/>
  <c r="G90" i="131"/>
  <c r="P90" i="131"/>
  <c r="AT90" i="131"/>
  <c r="F90" i="131"/>
  <c r="AV90" i="131"/>
  <c r="B90" i="131"/>
  <c r="J90" i="131"/>
  <c r="Q90" i="131"/>
  <c r="AM90" i="131"/>
  <c r="AB90" i="131"/>
  <c r="BD90" i="131"/>
  <c r="AC90" i="131"/>
  <c r="AL90" i="131"/>
  <c r="AD90" i="131"/>
  <c r="O90" i="131"/>
  <c r="AU90" i="131"/>
  <c r="BL90" i="131"/>
  <c r="L14" i="131"/>
  <c r="BC14" i="131"/>
  <c r="C14" i="131"/>
  <c r="AC14" i="131"/>
  <c r="AB14" i="131"/>
  <c r="S14" i="131"/>
  <c r="AK14" i="131"/>
  <c r="J14" i="131"/>
  <c r="BN14" i="131"/>
  <c r="AT14" i="131"/>
  <c r="U14" i="131"/>
  <c r="P14" i="131"/>
  <c r="G14" i="131"/>
  <c r="BM14" i="131"/>
  <c r="I14" i="131"/>
  <c r="T14" i="131"/>
  <c r="BD14" i="131"/>
  <c r="O14" i="131"/>
  <c r="BL14" i="131"/>
  <c r="H14" i="131"/>
  <c r="AL14" i="131"/>
  <c r="AD14" i="131"/>
  <c r="F14" i="131"/>
  <c r="E14" i="131"/>
  <c r="Q14" i="131"/>
  <c r="AV14" i="131"/>
  <c r="M14" i="131"/>
  <c r="N14" i="131"/>
  <c r="BE14" i="131"/>
  <c r="B14" i="131"/>
  <c r="AU14" i="131"/>
  <c r="AM14" i="131"/>
  <c r="AV46" i="131"/>
  <c r="H46" i="131"/>
  <c r="O46" i="131"/>
  <c r="AK46" i="131"/>
  <c r="F46" i="131"/>
  <c r="E46" i="131"/>
  <c r="AC46" i="131"/>
  <c r="BC46" i="131"/>
  <c r="T46" i="131"/>
  <c r="G46" i="131"/>
  <c r="AB46" i="131"/>
  <c r="N46" i="131"/>
  <c r="P46" i="131"/>
  <c r="BL46" i="131"/>
  <c r="BM46" i="131"/>
  <c r="AD46" i="131"/>
  <c r="AM46" i="131"/>
  <c r="S46" i="131"/>
  <c r="Q46" i="131"/>
  <c r="I46" i="131"/>
  <c r="BN46" i="131"/>
  <c r="AU46" i="131"/>
  <c r="BD46" i="131"/>
  <c r="B46" i="131"/>
  <c r="L46" i="131"/>
  <c r="AT46" i="131"/>
  <c r="M46" i="131"/>
  <c r="C46" i="131"/>
  <c r="U46" i="131"/>
  <c r="AL46" i="131"/>
  <c r="J46" i="131"/>
  <c r="BE46" i="131"/>
  <c r="AM92" i="131"/>
  <c r="S92" i="131"/>
  <c r="AD92" i="131"/>
  <c r="E92" i="131"/>
  <c r="Q92" i="131"/>
  <c r="BM92" i="131"/>
  <c r="J92" i="131"/>
  <c r="H92" i="131"/>
  <c r="I92" i="131"/>
  <c r="M92" i="131"/>
  <c r="AV92" i="131"/>
  <c r="O92" i="131"/>
  <c r="P92" i="131"/>
  <c r="C92" i="131"/>
  <c r="AL92" i="131"/>
  <c r="AC92" i="131"/>
  <c r="L92" i="131"/>
  <c r="G92" i="131"/>
  <c r="AT92" i="131"/>
  <c r="U92" i="131"/>
  <c r="B92" i="131"/>
  <c r="BN92" i="131"/>
  <c r="AU92" i="131"/>
  <c r="T92" i="131"/>
  <c r="AB92" i="131"/>
  <c r="BL92" i="131"/>
  <c r="BD92" i="131"/>
  <c r="F92" i="131"/>
  <c r="AK92" i="131"/>
  <c r="BC92" i="131"/>
  <c r="N92" i="131"/>
  <c r="BE92" i="131"/>
  <c r="BA7" i="47"/>
  <c r="BB7" i="47" s="1"/>
  <c r="AM7" i="47"/>
  <c r="BN18" i="131"/>
  <c r="BD18" i="131"/>
  <c r="AK18" i="131"/>
  <c r="AV18" i="131"/>
  <c r="L18" i="131"/>
  <c r="AC18" i="131"/>
  <c r="P18" i="131"/>
  <c r="AU18" i="131"/>
  <c r="C18" i="131"/>
  <c r="I18" i="131"/>
  <c r="AD18" i="131"/>
  <c r="AB18" i="131"/>
  <c r="G18" i="131"/>
  <c r="BC18" i="131"/>
  <c r="E18" i="131"/>
  <c r="Q18" i="131"/>
  <c r="N18" i="131"/>
  <c r="AM18" i="131"/>
  <c r="BE18" i="131"/>
  <c r="J18" i="131"/>
  <c r="U18" i="131"/>
  <c r="S18" i="131"/>
  <c r="F18" i="131"/>
  <c r="BM18" i="131"/>
  <c r="T18" i="131"/>
  <c r="H18" i="131"/>
  <c r="B18" i="131"/>
  <c r="M18" i="131"/>
  <c r="AL18" i="131"/>
  <c r="O18" i="131"/>
  <c r="AT18" i="131"/>
  <c r="BL18" i="131"/>
  <c r="O125" i="131"/>
  <c r="AB125" i="131"/>
  <c r="AK125" i="131"/>
  <c r="I125" i="131"/>
  <c r="F125" i="131"/>
  <c r="AD125" i="131"/>
  <c r="BM125" i="131"/>
  <c r="B125" i="131"/>
  <c r="H125" i="131"/>
  <c r="J125" i="131"/>
  <c r="N125" i="131"/>
  <c r="BE125" i="131"/>
  <c r="E125" i="131"/>
  <c r="S125" i="131"/>
  <c r="BC125" i="131"/>
  <c r="AU125" i="131"/>
  <c r="L125" i="131"/>
  <c r="P125" i="131"/>
  <c r="BD125" i="131"/>
  <c r="BN125" i="131"/>
  <c r="Q125" i="131"/>
  <c r="AT125" i="131"/>
  <c r="AM125" i="131"/>
  <c r="AC125" i="131"/>
  <c r="T125" i="131"/>
  <c r="AL125" i="131"/>
  <c r="G125" i="131"/>
  <c r="C125" i="131"/>
  <c r="U125" i="131"/>
  <c r="AV125" i="131"/>
  <c r="BL125" i="131"/>
  <c r="M125" i="131"/>
  <c r="AV101" i="131"/>
  <c r="BE101" i="131"/>
  <c r="G101" i="131"/>
  <c r="T101" i="131"/>
  <c r="I101" i="131"/>
  <c r="BM101" i="131"/>
  <c r="AM101" i="131"/>
  <c r="M101" i="131"/>
  <c r="U101" i="131"/>
  <c r="AL101" i="131"/>
  <c r="AD101" i="131"/>
  <c r="AB101" i="131"/>
  <c r="AU101" i="131"/>
  <c r="J101" i="131"/>
  <c r="BD101" i="131"/>
  <c r="F101" i="131"/>
  <c r="AT101" i="131"/>
  <c r="P101" i="131"/>
  <c r="BN101" i="131"/>
  <c r="B101" i="131"/>
  <c r="C101" i="131"/>
  <c r="AC101" i="131"/>
  <c r="Q101" i="131"/>
  <c r="BL101" i="131"/>
  <c r="H101" i="131"/>
  <c r="L101" i="131"/>
  <c r="N101" i="131"/>
  <c r="E101" i="131"/>
  <c r="BC101" i="131"/>
  <c r="O101" i="131"/>
  <c r="S101" i="131"/>
  <c r="AK101" i="131"/>
  <c r="A113" i="61"/>
  <c r="AJ38" i="47"/>
  <c r="AK38" i="47"/>
  <c r="AI38" i="47"/>
  <c r="A157" i="61"/>
  <c r="AK49" i="47"/>
  <c r="AI49" i="47"/>
  <c r="AJ49" i="47"/>
  <c r="AI76" i="47"/>
  <c r="A265" i="61"/>
  <c r="AJ76" i="47"/>
  <c r="AK76" i="47"/>
  <c r="AI115" i="47"/>
  <c r="A421" i="61"/>
  <c r="AJ115" i="47"/>
  <c r="AK115" i="47"/>
  <c r="AI102" i="47"/>
  <c r="A369" i="61"/>
  <c r="AK102" i="47"/>
  <c r="AJ102" i="47"/>
  <c r="A365" i="61"/>
  <c r="AI101" i="47"/>
  <c r="AJ101" i="47"/>
  <c r="AK101" i="47"/>
  <c r="A76" i="120"/>
  <c r="D48" i="115"/>
  <c r="AI43" i="47"/>
  <c r="A133" i="61"/>
  <c r="AJ43" i="47"/>
  <c r="AK43" i="47"/>
  <c r="A129" i="61"/>
  <c r="AI42" i="47"/>
  <c r="AJ42" i="47"/>
  <c r="AK42" i="47"/>
  <c r="H65" i="131"/>
  <c r="U65" i="131"/>
  <c r="N65" i="131"/>
  <c r="AL65" i="131"/>
  <c r="P65" i="131"/>
  <c r="G65" i="131"/>
  <c r="F65" i="131"/>
  <c r="M65" i="131"/>
  <c r="BD65" i="131"/>
  <c r="J65" i="131"/>
  <c r="AV65" i="131"/>
  <c r="BE65" i="131"/>
  <c r="L65" i="131"/>
  <c r="AK65" i="131"/>
  <c r="E65" i="131"/>
  <c r="AD65" i="131"/>
  <c r="AC65" i="131"/>
  <c r="BM65" i="131"/>
  <c r="BN65" i="131"/>
  <c r="S65" i="131"/>
  <c r="AT65" i="131"/>
  <c r="I65" i="131"/>
  <c r="C65" i="131"/>
  <c r="BL65" i="131"/>
  <c r="O65" i="131"/>
  <c r="AM65" i="131"/>
  <c r="Q65" i="131"/>
  <c r="BC65" i="131"/>
  <c r="T65" i="131"/>
  <c r="AB65" i="131"/>
  <c r="B65" i="131"/>
  <c r="AU65" i="131"/>
  <c r="K60" i="122"/>
  <c r="O60" i="122"/>
  <c r="P60" i="122"/>
  <c r="Q60" i="122"/>
  <c r="Q23" i="126"/>
  <c r="K23" i="126"/>
  <c r="O23" i="126"/>
  <c r="P23" i="126"/>
  <c r="L60" i="127"/>
  <c r="M60" i="127"/>
  <c r="N60" i="127"/>
  <c r="M47" i="122"/>
  <c r="L47" i="122"/>
  <c r="N47" i="122"/>
  <c r="P56" i="127"/>
  <c r="Q56" i="127"/>
  <c r="O56" i="127"/>
  <c r="K56" i="127"/>
  <c r="L62" i="126"/>
  <c r="N62" i="126"/>
  <c r="M62" i="126"/>
  <c r="O33" i="123"/>
  <c r="Q33" i="123"/>
  <c r="P33" i="123"/>
  <c r="K33" i="123"/>
  <c r="O12" i="122"/>
  <c r="P12" i="122"/>
  <c r="K12" i="122"/>
  <c r="Q12" i="122"/>
  <c r="N42" i="126"/>
  <c r="L42" i="126"/>
  <c r="M42" i="126"/>
  <c r="AK8" i="131"/>
  <c r="C8" i="131"/>
  <c r="AB8" i="131"/>
  <c r="O8" i="131"/>
  <c r="AM8" i="131"/>
  <c r="B8" i="131"/>
  <c r="AU8" i="131"/>
  <c r="I8" i="131"/>
  <c r="BN8" i="131"/>
  <c r="J8" i="131"/>
  <c r="G8" i="131"/>
  <c r="AC8" i="131"/>
  <c r="AD8" i="131"/>
  <c r="AL8" i="131"/>
  <c r="BD8" i="131"/>
  <c r="E8" i="131"/>
  <c r="F8" i="131"/>
  <c r="BM8" i="131"/>
  <c r="S8" i="131"/>
  <c r="AV8" i="131"/>
  <c r="H8" i="131"/>
  <c r="M8" i="131"/>
  <c r="L8" i="131"/>
  <c r="T8" i="131"/>
  <c r="U8" i="131"/>
  <c r="BE8" i="131"/>
  <c r="N8" i="131"/>
  <c r="BC8" i="131"/>
  <c r="P8" i="131"/>
  <c r="Q8" i="131"/>
  <c r="AT8" i="131"/>
  <c r="BL8" i="131"/>
  <c r="P40" i="125"/>
  <c r="O40" i="125"/>
  <c r="K40" i="125"/>
  <c r="Q40" i="125"/>
  <c r="P64" i="124"/>
  <c r="K64" i="124"/>
  <c r="Q64" i="124"/>
  <c r="O64" i="124"/>
  <c r="K54" i="126"/>
  <c r="P54" i="126"/>
  <c r="O54" i="126"/>
  <c r="Q54" i="126"/>
  <c r="K11" i="126"/>
  <c r="Q11" i="126"/>
  <c r="P11" i="126"/>
  <c r="O11" i="126"/>
  <c r="Q64" i="127"/>
  <c r="P64" i="127"/>
  <c r="K64" i="127"/>
  <c r="O64" i="127"/>
  <c r="P36" i="125"/>
  <c r="O36" i="125"/>
  <c r="K36" i="125"/>
  <c r="Q36" i="125"/>
  <c r="L29" i="124"/>
  <c r="M29" i="124"/>
  <c r="N29" i="124"/>
  <c r="G9" i="131"/>
  <c r="H9" i="131"/>
  <c r="AL9" i="131"/>
  <c r="I9" i="131"/>
  <c r="J9" i="131"/>
  <c r="AB9" i="131"/>
  <c r="AD9" i="131"/>
  <c r="N9" i="131"/>
  <c r="BN9" i="131"/>
  <c r="AM9" i="131"/>
  <c r="S9" i="131"/>
  <c r="O9" i="131"/>
  <c r="BM9" i="131"/>
  <c r="AC9" i="131"/>
  <c r="F9" i="131"/>
  <c r="T9" i="131"/>
  <c r="B9" i="131"/>
  <c r="AV9" i="131"/>
  <c r="AU9" i="131"/>
  <c r="P9" i="131"/>
  <c r="Q9" i="131"/>
  <c r="AT9" i="131"/>
  <c r="BC9" i="131"/>
  <c r="U9" i="131"/>
  <c r="E9" i="131"/>
  <c r="BD9" i="131"/>
  <c r="BE9" i="131"/>
  <c r="BL9" i="131"/>
  <c r="AK9" i="131"/>
  <c r="M9" i="131"/>
  <c r="C9" i="131"/>
  <c r="L9" i="131"/>
  <c r="M40" i="123"/>
  <c r="N40" i="123"/>
  <c r="L40" i="123"/>
  <c r="Q45" i="126"/>
  <c r="P45" i="126"/>
  <c r="O45" i="126"/>
  <c r="K45" i="126"/>
  <c r="N46" i="123"/>
  <c r="M46" i="123"/>
  <c r="L46" i="123"/>
  <c r="Q53" i="124"/>
  <c r="K53" i="124"/>
  <c r="O53" i="124"/>
  <c r="P53" i="124"/>
  <c r="M66" i="123"/>
  <c r="N66" i="123"/>
  <c r="L66" i="123"/>
  <c r="L32" i="122"/>
  <c r="M32" i="122"/>
  <c r="N32" i="122"/>
  <c r="A8" i="110"/>
  <c r="A12" i="109"/>
  <c r="A5" i="56"/>
  <c r="D11" i="115"/>
  <c r="A20" i="120"/>
  <c r="AK91" i="47"/>
  <c r="AI91" i="47"/>
  <c r="A325" i="61"/>
  <c r="AJ91" i="47"/>
  <c r="AJ119" i="47"/>
  <c r="AK119" i="47"/>
  <c r="AI119" i="47"/>
  <c r="A437" i="61"/>
  <c r="N53" i="124"/>
  <c r="L53" i="124"/>
  <c r="M53" i="124"/>
  <c r="Q19" i="126"/>
  <c r="P19" i="126"/>
  <c r="K19" i="126"/>
  <c r="O19" i="126"/>
  <c r="Q10" i="127"/>
  <c r="K10" i="127"/>
  <c r="O10" i="127"/>
  <c r="P10" i="127"/>
  <c r="J15" i="131"/>
  <c r="BL15" i="131"/>
  <c r="BC15" i="131"/>
  <c r="M15" i="131"/>
  <c r="T15" i="131"/>
  <c r="BD15" i="131"/>
  <c r="AT15" i="131"/>
  <c r="BN15" i="131"/>
  <c r="AM15" i="131"/>
  <c r="O15" i="131"/>
  <c r="H15" i="131"/>
  <c r="AK15" i="131"/>
  <c r="AD15" i="131"/>
  <c r="C15" i="131"/>
  <c r="AB15" i="131"/>
  <c r="BE15" i="131"/>
  <c r="Q15" i="131"/>
  <c r="N15" i="131"/>
  <c r="G15" i="131"/>
  <c r="F15" i="131"/>
  <c r="L15" i="131"/>
  <c r="U15" i="131"/>
  <c r="AV15" i="131"/>
  <c r="E15" i="131"/>
  <c r="AC15" i="131"/>
  <c r="P15" i="131"/>
  <c r="S15" i="131"/>
  <c r="B15" i="131"/>
  <c r="BM15" i="131"/>
  <c r="AU15" i="131"/>
  <c r="I15" i="131"/>
  <c r="AL15" i="131"/>
  <c r="AU4" i="131"/>
  <c r="S4" i="131"/>
  <c r="AK4" i="131"/>
  <c r="Q4" i="131"/>
  <c r="O4" i="131"/>
  <c r="I4" i="131"/>
  <c r="U4" i="131"/>
  <c r="AV4" i="131"/>
  <c r="AB4" i="131"/>
  <c r="AL4" i="131"/>
  <c r="B4" i="131"/>
  <c r="AT4" i="131"/>
  <c r="C4" i="131"/>
  <c r="H4" i="131"/>
  <c r="G4" i="131"/>
  <c r="AM4" i="131"/>
  <c r="BL4" i="131"/>
  <c r="T4" i="131"/>
  <c r="AC4" i="131"/>
  <c r="AD4" i="131"/>
  <c r="J4" i="131"/>
  <c r="M4" i="131"/>
  <c r="BM4" i="131"/>
  <c r="E4" i="131"/>
  <c r="BC4" i="131"/>
  <c r="BD4" i="131"/>
  <c r="BE4" i="131"/>
  <c r="N4" i="131"/>
  <c r="BN4" i="131"/>
  <c r="F4" i="131"/>
  <c r="L4" i="131"/>
  <c r="P4" i="131"/>
  <c r="E34" i="131"/>
  <c r="N34" i="131"/>
  <c r="T34" i="131"/>
  <c r="J34" i="131"/>
  <c r="BD34" i="131"/>
  <c r="AU34" i="131"/>
  <c r="AL34" i="131"/>
  <c r="AB34" i="131"/>
  <c r="Q34" i="131"/>
  <c r="M34" i="131"/>
  <c r="AK34" i="131"/>
  <c r="BM34" i="131"/>
  <c r="P34" i="131"/>
  <c r="AD34" i="131"/>
  <c r="BE34" i="131"/>
  <c r="L34" i="131"/>
  <c r="BC34" i="131"/>
  <c r="AC34" i="131"/>
  <c r="F34" i="131"/>
  <c r="BN34" i="131"/>
  <c r="C34" i="131"/>
  <c r="AT34" i="131"/>
  <c r="AV34" i="131"/>
  <c r="O34" i="131"/>
  <c r="AM34" i="131"/>
  <c r="BL34" i="131"/>
  <c r="S34" i="131"/>
  <c r="H34" i="131"/>
  <c r="G34" i="131"/>
  <c r="U34" i="131"/>
  <c r="I34" i="131"/>
  <c r="B34" i="131"/>
  <c r="H68" i="131"/>
  <c r="BC68" i="131"/>
  <c r="P68" i="131"/>
  <c r="O68" i="131"/>
  <c r="S68" i="131"/>
  <c r="U68" i="131"/>
  <c r="N68" i="131"/>
  <c r="AM68" i="131"/>
  <c r="B68" i="131"/>
  <c r="I68" i="131"/>
  <c r="J68" i="131"/>
  <c r="BM68" i="131"/>
  <c r="Q68" i="131"/>
  <c r="BD68" i="131"/>
  <c r="E68" i="131"/>
  <c r="AK68" i="131"/>
  <c r="BN68" i="131"/>
  <c r="M68" i="131"/>
  <c r="AB68" i="131"/>
  <c r="BE68" i="131"/>
  <c r="C68" i="131"/>
  <c r="T68" i="131"/>
  <c r="BL68" i="131"/>
  <c r="AV68" i="131"/>
  <c r="AU68" i="131"/>
  <c r="AC68" i="131"/>
  <c r="L68" i="131"/>
  <c r="F68" i="131"/>
  <c r="AT68" i="131"/>
  <c r="G68" i="131"/>
  <c r="AD68" i="131"/>
  <c r="AL68" i="131"/>
  <c r="N9" i="125"/>
  <c r="M52" i="123"/>
  <c r="N52" i="123"/>
  <c r="L52" i="123"/>
  <c r="P8" i="123"/>
  <c r="K8" i="123"/>
  <c r="Q8" i="123"/>
  <c r="O8" i="123"/>
  <c r="M18" i="127"/>
  <c r="N18" i="127"/>
  <c r="L18" i="127"/>
  <c r="M3" i="127"/>
  <c r="L3" i="127"/>
  <c r="K53" i="127"/>
  <c r="O53" i="127"/>
  <c r="P53" i="127"/>
  <c r="Q53" i="127"/>
  <c r="L63" i="125"/>
  <c r="M63" i="125"/>
  <c r="N63" i="125"/>
  <c r="M22" i="127"/>
  <c r="N22" i="127"/>
  <c r="L22" i="127"/>
  <c r="O30" i="123"/>
  <c r="Q30" i="123"/>
  <c r="K30" i="123"/>
  <c r="P30" i="123"/>
  <c r="P63" i="122"/>
  <c r="O63" i="122"/>
  <c r="K63" i="122"/>
  <c r="Q63" i="122"/>
  <c r="N37" i="124"/>
  <c r="L37" i="124"/>
  <c r="M37" i="124"/>
  <c r="L35" i="127"/>
  <c r="M35" i="127"/>
  <c r="N35" i="127"/>
  <c r="P23" i="124"/>
  <c r="Q23" i="124"/>
  <c r="O23" i="124"/>
  <c r="K23" i="124"/>
  <c r="Q32" i="122"/>
  <c r="K32" i="122"/>
  <c r="O32" i="122"/>
  <c r="P32" i="122"/>
  <c r="L7" i="124"/>
  <c r="N7" i="124"/>
  <c r="L13" i="123"/>
  <c r="M13" i="123"/>
  <c r="N13" i="123"/>
  <c r="N42" i="124"/>
  <c r="L42" i="124"/>
  <c r="M42" i="124"/>
  <c r="L28" i="125"/>
  <c r="N28" i="125"/>
  <c r="M28" i="125"/>
  <c r="L27" i="126"/>
  <c r="M27" i="126"/>
  <c r="N27" i="126"/>
  <c r="M48" i="124"/>
  <c r="N48" i="124"/>
  <c r="L48" i="124"/>
  <c r="Q37" i="125"/>
  <c r="P37" i="125"/>
  <c r="O37" i="125"/>
  <c r="K37" i="125"/>
  <c r="O37" i="126"/>
  <c r="Q37" i="126"/>
  <c r="K37" i="126"/>
  <c r="P37" i="126"/>
  <c r="P47" i="127"/>
  <c r="O47" i="127"/>
  <c r="Q47" i="127"/>
  <c r="K47" i="127"/>
  <c r="N54" i="127"/>
  <c r="M54" i="127"/>
  <c r="L54" i="127"/>
  <c r="K65" i="125"/>
  <c r="P65" i="125"/>
  <c r="O65" i="125"/>
  <c r="Q65" i="125"/>
  <c r="L57" i="124"/>
  <c r="N57" i="124"/>
  <c r="M57" i="124"/>
  <c r="N15" i="123"/>
  <c r="L21" i="125"/>
  <c r="N21" i="125"/>
  <c r="M21" i="125"/>
  <c r="O29" i="124"/>
  <c r="K29" i="124"/>
  <c r="Q29" i="124"/>
  <c r="P29" i="124"/>
  <c r="K33" i="126"/>
  <c r="P33" i="126"/>
  <c r="Q33" i="126"/>
  <c r="O33" i="126"/>
  <c r="Q50" i="124"/>
  <c r="P50" i="124"/>
  <c r="O50" i="124"/>
  <c r="K50" i="124"/>
  <c r="O22" i="123"/>
  <c r="Q22" i="123"/>
  <c r="K22" i="123"/>
  <c r="P22" i="123"/>
  <c r="N31" i="122"/>
  <c r="M31" i="122"/>
  <c r="L31" i="122"/>
  <c r="N33" i="122"/>
  <c r="M33" i="122"/>
  <c r="L33" i="122"/>
  <c r="L48" i="122"/>
  <c r="N48" i="122"/>
  <c r="M48" i="122"/>
  <c r="A4" i="56"/>
  <c r="D18" i="115"/>
  <c r="A17" i="120"/>
  <c r="A5" i="110"/>
  <c r="A9" i="109"/>
  <c r="AK137" i="47"/>
  <c r="AJ137" i="47"/>
  <c r="A509" i="61"/>
  <c r="AI137" i="47"/>
  <c r="A64" i="120"/>
  <c r="D63" i="115"/>
  <c r="AI134" i="47"/>
  <c r="A497" i="61"/>
  <c r="AK134" i="47"/>
  <c r="AJ134" i="47"/>
  <c r="AK39" i="47"/>
  <c r="AI39" i="47"/>
  <c r="A117" i="61"/>
  <c r="AJ39" i="47"/>
  <c r="AI46" i="47"/>
  <c r="A145" i="61"/>
  <c r="AK46" i="47"/>
  <c r="AJ46" i="47"/>
  <c r="A385" i="61"/>
  <c r="AJ106" i="47"/>
  <c r="AI106" i="47"/>
  <c r="AK106" i="47"/>
  <c r="N3" i="131"/>
  <c r="AV3" i="131"/>
  <c r="H3" i="131"/>
  <c r="G3" i="131"/>
  <c r="T3" i="131"/>
  <c r="L3" i="131"/>
  <c r="J3" i="131"/>
  <c r="BC3" i="131"/>
  <c r="BE3" i="131"/>
  <c r="BD3" i="131"/>
  <c r="M3" i="131"/>
  <c r="S3" i="131"/>
  <c r="BL3" i="131"/>
  <c r="E3" i="131"/>
  <c r="AD3" i="131"/>
  <c r="U3" i="131"/>
  <c r="AL3" i="131"/>
  <c r="F3" i="131"/>
  <c r="AB3" i="131"/>
  <c r="AK3" i="131"/>
  <c r="C3" i="131"/>
  <c r="B3" i="131"/>
  <c r="I3" i="131"/>
  <c r="AC3" i="131"/>
  <c r="BN3" i="131"/>
  <c r="P3" i="131"/>
  <c r="AM3" i="131"/>
  <c r="Q3" i="131"/>
  <c r="AT3" i="131"/>
  <c r="AU3" i="131"/>
  <c r="O3" i="131"/>
  <c r="BM3" i="131"/>
  <c r="M37" i="122"/>
  <c r="N37" i="122"/>
  <c r="L37" i="122"/>
  <c r="AI120" i="47"/>
  <c r="AJ120" i="47"/>
  <c r="AK120" i="47"/>
  <c r="A441" i="61"/>
  <c r="AI112" i="47"/>
  <c r="AK112" i="47"/>
  <c r="A409" i="61"/>
  <c r="AJ112" i="47"/>
  <c r="C31" i="131"/>
  <c r="BN31" i="131"/>
  <c r="O31" i="131"/>
  <c r="N31" i="131"/>
  <c r="AB31" i="131"/>
  <c r="BL31" i="131"/>
  <c r="S31" i="131"/>
  <c r="G31" i="131"/>
  <c r="M31" i="131"/>
  <c r="T31" i="131"/>
  <c r="AC31" i="131"/>
  <c r="F31" i="131"/>
  <c r="BD31" i="131"/>
  <c r="Q31" i="131"/>
  <c r="AV31" i="131"/>
  <c r="B31" i="131"/>
  <c r="I31" i="131"/>
  <c r="AL31" i="131"/>
  <c r="L31" i="131"/>
  <c r="AT31" i="131"/>
  <c r="AD31" i="131"/>
  <c r="AK31" i="131"/>
  <c r="BM31" i="131"/>
  <c r="H31" i="131"/>
  <c r="AM31" i="131"/>
  <c r="J31" i="131"/>
  <c r="BE31" i="131"/>
  <c r="BC31" i="131"/>
  <c r="P31" i="131"/>
  <c r="E31" i="131"/>
  <c r="AU31" i="131"/>
  <c r="U31" i="131"/>
  <c r="P13" i="125"/>
  <c r="O13" i="125"/>
  <c r="Q13" i="125"/>
  <c r="K16" i="123"/>
  <c r="P16" i="123"/>
  <c r="Q16" i="123"/>
  <c r="O16" i="123"/>
  <c r="N60" i="122"/>
  <c r="M60" i="122"/>
  <c r="L60" i="122"/>
  <c r="BC120" i="131"/>
  <c r="AU120" i="131"/>
  <c r="BL120" i="131"/>
  <c r="I120" i="131"/>
  <c r="E120" i="131"/>
  <c r="AC120" i="131"/>
  <c r="AV120" i="131"/>
  <c r="BD120" i="131"/>
  <c r="BE120" i="131"/>
  <c r="AM120" i="131"/>
  <c r="S120" i="131"/>
  <c r="G120" i="131"/>
  <c r="Q120" i="131"/>
  <c r="C120" i="131"/>
  <c r="H120" i="131"/>
  <c r="B120" i="131"/>
  <c r="AL120" i="131"/>
  <c r="J120" i="131"/>
  <c r="F120" i="131"/>
  <c r="L120" i="131"/>
  <c r="AK120" i="131"/>
  <c r="AD120" i="131"/>
  <c r="T120" i="131"/>
  <c r="M120" i="131"/>
  <c r="BM120" i="131"/>
  <c r="AT120" i="131"/>
  <c r="U120" i="131"/>
  <c r="AB120" i="131"/>
  <c r="P120" i="131"/>
  <c r="O120" i="131"/>
  <c r="BN120" i="131"/>
  <c r="N120" i="131"/>
  <c r="K11" i="123"/>
  <c r="O11" i="123"/>
  <c r="P11" i="123"/>
  <c r="Q11" i="123"/>
  <c r="P44" i="126"/>
  <c r="Q44" i="126"/>
  <c r="O44" i="126"/>
  <c r="K44" i="126"/>
  <c r="Q51" i="126"/>
  <c r="K51" i="126"/>
  <c r="O51" i="126"/>
  <c r="P51" i="126"/>
  <c r="N31" i="123"/>
  <c r="M31" i="123"/>
  <c r="L31" i="123"/>
  <c r="O65" i="124"/>
  <c r="K65" i="124"/>
  <c r="Q65" i="124"/>
  <c r="P65" i="124"/>
  <c r="O56" i="124"/>
  <c r="P56" i="124"/>
  <c r="K56" i="124"/>
  <c r="Q56" i="124"/>
  <c r="K58" i="126"/>
  <c r="Q58" i="126"/>
  <c r="O58" i="126"/>
  <c r="P58" i="126"/>
  <c r="M23" i="122"/>
  <c r="N23" i="122"/>
  <c r="L23" i="122"/>
  <c r="L32" i="125"/>
  <c r="N32" i="125"/>
  <c r="M32" i="125"/>
  <c r="Q61" i="125"/>
  <c r="O61" i="125"/>
  <c r="P61" i="125"/>
  <c r="K61" i="125"/>
  <c r="Q28" i="123"/>
  <c r="O28" i="123"/>
  <c r="P28" i="123"/>
  <c r="K28" i="123"/>
  <c r="O60" i="125"/>
  <c r="K60" i="125"/>
  <c r="Q60" i="125"/>
  <c r="P60" i="125"/>
  <c r="L24" i="122"/>
  <c r="M24" i="122"/>
  <c r="N24" i="122"/>
  <c r="AT50" i="131"/>
  <c r="AB50" i="131"/>
  <c r="BE50" i="131"/>
  <c r="N50" i="131"/>
  <c r="BL50" i="131"/>
  <c r="O50" i="131"/>
  <c r="AM50" i="131"/>
  <c r="BN50" i="131"/>
  <c r="U50" i="131"/>
  <c r="BM50" i="131"/>
  <c r="AV50" i="131"/>
  <c r="G50" i="131"/>
  <c r="M50" i="131"/>
  <c r="BC50" i="131"/>
  <c r="L50" i="131"/>
  <c r="T50" i="131"/>
  <c r="P50" i="131"/>
  <c r="BD50" i="131"/>
  <c r="S50" i="131"/>
  <c r="C50" i="131"/>
  <c r="AD50" i="131"/>
  <c r="AL50" i="131"/>
  <c r="AC50" i="131"/>
  <c r="I50" i="131"/>
  <c r="B50" i="131"/>
  <c r="J50" i="131"/>
  <c r="H50" i="131"/>
  <c r="AK50" i="131"/>
  <c r="AU50" i="131"/>
  <c r="Q50" i="131"/>
  <c r="E50" i="131"/>
  <c r="F50" i="131"/>
  <c r="M65" i="123"/>
  <c r="N65" i="123"/>
  <c r="L65" i="123"/>
  <c r="L31" i="126"/>
  <c r="M31" i="126"/>
  <c r="N31" i="126"/>
  <c r="K51" i="124"/>
  <c r="P51" i="124"/>
  <c r="O51" i="124"/>
  <c r="Q51" i="124"/>
  <c r="K27" i="125"/>
  <c r="O27" i="125"/>
  <c r="P27" i="125"/>
  <c r="Q27" i="125"/>
  <c r="M54" i="126"/>
  <c r="N54" i="126"/>
  <c r="L54" i="126"/>
  <c r="M38" i="122"/>
  <c r="L38" i="122"/>
  <c r="N38" i="122"/>
  <c r="O130" i="131"/>
  <c r="U130" i="131"/>
  <c r="G130" i="131"/>
  <c r="AM130" i="131"/>
  <c r="BE130" i="131"/>
  <c r="L130" i="131"/>
  <c r="AC130" i="131"/>
  <c r="BM130" i="131"/>
  <c r="Q130" i="131"/>
  <c r="AL130" i="131"/>
  <c r="F130" i="131"/>
  <c r="AD130" i="131"/>
  <c r="I130" i="131"/>
  <c r="M130" i="131"/>
  <c r="BC130" i="131"/>
  <c r="AT130" i="131"/>
  <c r="BN130" i="131"/>
  <c r="AK130" i="131"/>
  <c r="C130" i="131"/>
  <c r="E130" i="131"/>
  <c r="H130" i="131"/>
  <c r="BL130" i="131"/>
  <c r="AU130" i="131"/>
  <c r="B130" i="131"/>
  <c r="AV130" i="131"/>
  <c r="J130" i="131"/>
  <c r="N130" i="131"/>
  <c r="BD130" i="131"/>
  <c r="AB130" i="131"/>
  <c r="T130" i="131"/>
  <c r="S130" i="131"/>
  <c r="P130" i="131"/>
  <c r="P44" i="124"/>
  <c r="O44" i="124"/>
  <c r="K44" i="124"/>
  <c r="Q44" i="124"/>
  <c r="O17" i="124"/>
  <c r="K17" i="124"/>
  <c r="P17" i="124"/>
  <c r="Q17" i="124"/>
  <c r="M30" i="125"/>
  <c r="N30" i="125"/>
  <c r="L30" i="125"/>
  <c r="N33" i="125"/>
  <c r="M33" i="125"/>
  <c r="L33" i="125"/>
  <c r="K39" i="127"/>
  <c r="O39" i="127"/>
  <c r="P39" i="127"/>
  <c r="Q39" i="127"/>
  <c r="P20" i="124"/>
  <c r="Q20" i="124"/>
  <c r="O20" i="124"/>
  <c r="K20" i="124"/>
  <c r="O57" i="123"/>
  <c r="P57" i="123"/>
  <c r="K57" i="123"/>
  <c r="Q57" i="123"/>
  <c r="P29" i="126"/>
  <c r="K29" i="126"/>
  <c r="Q29" i="126"/>
  <c r="O29" i="126"/>
  <c r="L25" i="127"/>
  <c r="N25" i="127"/>
  <c r="M25" i="127"/>
  <c r="K55" i="125"/>
  <c r="Q55" i="125"/>
  <c r="P55" i="125"/>
  <c r="O55" i="125"/>
  <c r="L18" i="125"/>
  <c r="M18" i="125"/>
  <c r="N18" i="125"/>
  <c r="U57" i="131"/>
  <c r="BD57" i="131"/>
  <c r="G57" i="131"/>
  <c r="AC57" i="131"/>
  <c r="AB57" i="131"/>
  <c r="BL57" i="131"/>
  <c r="AM57" i="131"/>
  <c r="AK57" i="131"/>
  <c r="AD57" i="131"/>
  <c r="T57" i="131"/>
  <c r="AL57" i="131"/>
  <c r="B57" i="131"/>
  <c r="BM57" i="131"/>
  <c r="BN57" i="131"/>
  <c r="AV57" i="131"/>
  <c r="AU57" i="131"/>
  <c r="J57" i="131"/>
  <c r="E57" i="131"/>
  <c r="C57" i="131"/>
  <c r="S57" i="131"/>
  <c r="AT57" i="131"/>
  <c r="I57" i="131"/>
  <c r="L57" i="131"/>
  <c r="BE57" i="131"/>
  <c r="N57" i="131"/>
  <c r="Q57" i="131"/>
  <c r="BC57" i="131"/>
  <c r="F57" i="131"/>
  <c r="H57" i="131"/>
  <c r="P57" i="131"/>
  <c r="M57" i="131"/>
  <c r="O57" i="131"/>
  <c r="H59" i="131"/>
  <c r="AV59" i="131"/>
  <c r="B59" i="131"/>
  <c r="BE59" i="131"/>
  <c r="S59" i="131"/>
  <c r="AK59" i="131"/>
  <c r="BC59" i="131"/>
  <c r="F59" i="131"/>
  <c r="O59" i="131"/>
  <c r="M59" i="131"/>
  <c r="I59" i="131"/>
  <c r="AC59" i="131"/>
  <c r="U59" i="131"/>
  <c r="E59" i="131"/>
  <c r="AL59" i="131"/>
  <c r="Q59" i="131"/>
  <c r="BN59" i="131"/>
  <c r="BD59" i="131"/>
  <c r="AU59" i="131"/>
  <c r="AB59" i="131"/>
  <c r="C59" i="131"/>
  <c r="G59" i="131"/>
  <c r="N59" i="131"/>
  <c r="AD59" i="131"/>
  <c r="L59" i="131"/>
  <c r="J59" i="131"/>
  <c r="BL59" i="131"/>
  <c r="BM59" i="131"/>
  <c r="T59" i="131"/>
  <c r="AT59" i="131"/>
  <c r="AM59" i="131"/>
  <c r="P59" i="131"/>
  <c r="AJ130" i="47"/>
  <c r="A481" i="61"/>
  <c r="AI130" i="47"/>
  <c r="AK130" i="47"/>
  <c r="AI105" i="47"/>
  <c r="AJ105" i="47"/>
  <c r="AK105" i="47"/>
  <c r="A381" i="61"/>
  <c r="P128" i="131"/>
  <c r="AV128" i="131"/>
  <c r="O128" i="131"/>
  <c r="E128" i="131"/>
  <c r="G128" i="131"/>
  <c r="AB128" i="131"/>
  <c r="AL128" i="131"/>
  <c r="S128" i="131"/>
  <c r="B128" i="131"/>
  <c r="AU128" i="131"/>
  <c r="H128" i="131"/>
  <c r="AC128" i="131"/>
  <c r="F128" i="131"/>
  <c r="J128" i="131"/>
  <c r="U128" i="131"/>
  <c r="N128" i="131"/>
  <c r="T128" i="131"/>
  <c r="Q128" i="131"/>
  <c r="I128" i="131"/>
  <c r="C128" i="131"/>
  <c r="BE128" i="131"/>
  <c r="AD128" i="131"/>
  <c r="BM128" i="131"/>
  <c r="BD128" i="131"/>
  <c r="BC128" i="131"/>
  <c r="AM128" i="131"/>
  <c r="BL128" i="131"/>
  <c r="L128" i="131"/>
  <c r="BN128" i="131"/>
  <c r="AK128" i="131"/>
  <c r="M128" i="131"/>
  <c r="AT128" i="131"/>
  <c r="M39" i="123"/>
  <c r="L39" i="123"/>
  <c r="N39" i="123"/>
  <c r="Q45" i="124"/>
  <c r="O45" i="124"/>
  <c r="K45" i="124"/>
  <c r="P45" i="124"/>
  <c r="AL99" i="131"/>
  <c r="N99" i="131"/>
  <c r="AK99" i="131"/>
  <c r="AU99" i="131"/>
  <c r="BC99" i="131"/>
  <c r="BL99" i="131"/>
  <c r="Q99" i="131"/>
  <c r="F99" i="131"/>
  <c r="J99" i="131"/>
  <c r="T99" i="131"/>
  <c r="M99" i="131"/>
  <c r="I99" i="131"/>
  <c r="C99" i="131"/>
  <c r="E99" i="131"/>
  <c r="B99" i="131"/>
  <c r="L99" i="131"/>
  <c r="AC99" i="131"/>
  <c r="O99" i="131"/>
  <c r="BD99" i="131"/>
  <c r="G99" i="131"/>
  <c r="AB99" i="131"/>
  <c r="AT99" i="131"/>
  <c r="S99" i="131"/>
  <c r="P99" i="131"/>
  <c r="AD99" i="131"/>
  <c r="BN99" i="131"/>
  <c r="AV99" i="131"/>
  <c r="U99" i="131"/>
  <c r="AM99" i="131"/>
  <c r="H99" i="131"/>
  <c r="BM99" i="131"/>
  <c r="BE99" i="131"/>
  <c r="Q36" i="131"/>
  <c r="C36" i="131"/>
  <c r="L36" i="131"/>
  <c r="BD36" i="131"/>
  <c r="AL36" i="131"/>
  <c r="S36" i="131"/>
  <c r="AD36" i="131"/>
  <c r="AM36" i="131"/>
  <c r="O36" i="131"/>
  <c r="H36" i="131"/>
  <c r="BC36" i="131"/>
  <c r="P36" i="131"/>
  <c r="U36" i="131"/>
  <c r="BE36" i="131"/>
  <c r="BN36" i="131"/>
  <c r="G36" i="131"/>
  <c r="E36" i="131"/>
  <c r="T36" i="131"/>
  <c r="J36" i="131"/>
  <c r="F36" i="131"/>
  <c r="I36" i="131"/>
  <c r="B36" i="131"/>
  <c r="AC36" i="131"/>
  <c r="BL36" i="131"/>
  <c r="AB36" i="131"/>
  <c r="AV36" i="131"/>
  <c r="BM36" i="131"/>
  <c r="N36" i="131"/>
  <c r="AU36" i="131"/>
  <c r="AK36" i="131"/>
  <c r="M36" i="131"/>
  <c r="AT36" i="131"/>
  <c r="M78" i="131"/>
  <c r="AC78" i="131"/>
  <c r="BD78" i="131"/>
  <c r="J78" i="131"/>
  <c r="C78" i="131"/>
  <c r="N78" i="131"/>
  <c r="H78" i="131"/>
  <c r="AM78" i="131"/>
  <c r="BL78" i="131"/>
  <c r="AU78" i="131"/>
  <c r="P78" i="131"/>
  <c r="AK78" i="131"/>
  <c r="BN78" i="131"/>
  <c r="U78" i="131"/>
  <c r="AL78" i="131"/>
  <c r="T78" i="131"/>
  <c r="BC78" i="131"/>
  <c r="AV78" i="131"/>
  <c r="I78" i="131"/>
  <c r="L78" i="131"/>
  <c r="BM78" i="131"/>
  <c r="S78" i="131"/>
  <c r="B78" i="131"/>
  <c r="Q78" i="131"/>
  <c r="F78" i="131"/>
  <c r="E78" i="131"/>
  <c r="O78" i="131"/>
  <c r="G78" i="131"/>
  <c r="AB78" i="131"/>
  <c r="AD78" i="131"/>
  <c r="AT78" i="131"/>
  <c r="BE78" i="131"/>
  <c r="AU70" i="131"/>
  <c r="L70" i="131"/>
  <c r="Q70" i="131"/>
  <c r="AB70" i="131"/>
  <c r="BE70" i="131"/>
  <c r="AL70" i="131"/>
  <c r="BL70" i="131"/>
  <c r="BC70" i="131"/>
  <c r="I70" i="131"/>
  <c r="U70" i="131"/>
  <c r="P70" i="131"/>
  <c r="AK70" i="131"/>
  <c r="H70" i="131"/>
  <c r="B70" i="131"/>
  <c r="N70" i="131"/>
  <c r="AC70" i="131"/>
  <c r="C70" i="131"/>
  <c r="AT70" i="131"/>
  <c r="AM70" i="131"/>
  <c r="F70" i="131"/>
  <c r="M70" i="131"/>
  <c r="O70" i="131"/>
  <c r="E70" i="131"/>
  <c r="AV70" i="131"/>
  <c r="J70" i="131"/>
  <c r="BM70" i="131"/>
  <c r="S70" i="131"/>
  <c r="G70" i="131"/>
  <c r="AD70" i="131"/>
  <c r="BN70" i="131"/>
  <c r="T70" i="131"/>
  <c r="BD70" i="131"/>
  <c r="AD118" i="131"/>
  <c r="F118" i="131"/>
  <c r="BE118" i="131"/>
  <c r="BL118" i="131"/>
  <c r="AV118" i="131"/>
  <c r="O118" i="131"/>
  <c r="T118" i="131"/>
  <c r="S118" i="131"/>
  <c r="Q118" i="131"/>
  <c r="AB118" i="131"/>
  <c r="BM118" i="131"/>
  <c r="H118" i="131"/>
  <c r="N118" i="131"/>
  <c r="M118" i="131"/>
  <c r="C118" i="131"/>
  <c r="G118" i="131"/>
  <c r="AK118" i="131"/>
  <c r="I118" i="131"/>
  <c r="AT118" i="131"/>
  <c r="AC118" i="131"/>
  <c r="AL118" i="131"/>
  <c r="B118" i="131"/>
  <c r="BN118" i="131"/>
  <c r="E118" i="131"/>
  <c r="BD118" i="131"/>
  <c r="P118" i="131"/>
  <c r="AU118" i="131"/>
  <c r="L118" i="131"/>
  <c r="AM118" i="131"/>
  <c r="U118" i="131"/>
  <c r="BC118" i="131"/>
  <c r="J118" i="131"/>
  <c r="BL54" i="131"/>
  <c r="N54" i="131"/>
  <c r="AK54" i="131"/>
  <c r="U54" i="131"/>
  <c r="Q54" i="131"/>
  <c r="I54" i="131"/>
  <c r="B54" i="131"/>
  <c r="AD54" i="131"/>
  <c r="L54" i="131"/>
  <c r="F54" i="131"/>
  <c r="E54" i="131"/>
  <c r="J54" i="131"/>
  <c r="C54" i="131"/>
  <c r="AU54" i="131"/>
  <c r="AT54" i="131"/>
  <c r="T54" i="131"/>
  <c r="BC54" i="131"/>
  <c r="BE54" i="131"/>
  <c r="BD54" i="131"/>
  <c r="S54" i="131"/>
  <c r="O54" i="131"/>
  <c r="AM54" i="131"/>
  <c r="M54" i="131"/>
  <c r="G54" i="131"/>
  <c r="AL54" i="131"/>
  <c r="P54" i="131"/>
  <c r="BN54" i="131"/>
  <c r="BM54" i="131"/>
  <c r="AB54" i="131"/>
  <c r="H54" i="131"/>
  <c r="AC54" i="131"/>
  <c r="AV54" i="131"/>
  <c r="M48" i="123"/>
  <c r="L48" i="123"/>
  <c r="N48" i="123"/>
  <c r="Q27" i="122"/>
  <c r="K27" i="122"/>
  <c r="O27" i="122"/>
  <c r="P27" i="122"/>
  <c r="N41" i="125"/>
  <c r="M41" i="125"/>
  <c r="L41" i="125"/>
  <c r="L30" i="123"/>
  <c r="M30" i="123"/>
  <c r="N30" i="123"/>
  <c r="L63" i="123"/>
  <c r="M63" i="123"/>
  <c r="N63" i="123"/>
  <c r="Q25" i="124"/>
  <c r="K25" i="124"/>
  <c r="O25" i="124"/>
  <c r="P25" i="124"/>
  <c r="O43" i="122"/>
  <c r="Q43" i="122"/>
  <c r="P43" i="122"/>
  <c r="K43" i="122"/>
  <c r="M65" i="125"/>
  <c r="L65" i="125"/>
  <c r="N65" i="125"/>
  <c r="O46" i="126"/>
  <c r="K46" i="126"/>
  <c r="Q46" i="126"/>
  <c r="P46" i="126"/>
  <c r="P47" i="125"/>
  <c r="O47" i="125"/>
  <c r="K47" i="125"/>
  <c r="Q47" i="125"/>
  <c r="N36" i="124"/>
  <c r="L36" i="124"/>
  <c r="M36" i="124"/>
  <c r="N33" i="124"/>
  <c r="M33" i="124"/>
  <c r="L33" i="124"/>
  <c r="N40" i="127"/>
  <c r="L40" i="127"/>
  <c r="M40" i="127"/>
  <c r="L29" i="126"/>
  <c r="M29" i="126"/>
  <c r="N29" i="126"/>
  <c r="K41" i="127"/>
  <c r="Q41" i="127"/>
  <c r="P41" i="127"/>
  <c r="O41" i="127"/>
  <c r="Q62" i="127"/>
  <c r="O62" i="127"/>
  <c r="K62" i="127"/>
  <c r="P62" i="127"/>
  <c r="L60" i="125"/>
  <c r="M60" i="125"/>
  <c r="N60" i="125"/>
  <c r="M64" i="127"/>
  <c r="N64" i="127"/>
  <c r="L64" i="127"/>
  <c r="M18" i="124"/>
  <c r="L18" i="124"/>
  <c r="N18" i="124"/>
  <c r="N41" i="126"/>
  <c r="L41" i="126"/>
  <c r="M41" i="126"/>
  <c r="N55" i="124"/>
  <c r="M55" i="124"/>
  <c r="L55" i="124"/>
  <c r="AI111" i="47"/>
  <c r="AK111" i="47"/>
  <c r="A405" i="61"/>
  <c r="AJ111" i="47"/>
  <c r="D20" i="115"/>
  <c r="A61" i="109"/>
  <c r="A121" i="120"/>
  <c r="AI133" i="47"/>
  <c r="AK133" i="47"/>
  <c r="AJ133" i="47"/>
  <c r="A493" i="61"/>
  <c r="A181" i="61"/>
  <c r="AI55" i="47"/>
  <c r="AJ55" i="47"/>
  <c r="AK55" i="47"/>
  <c r="A425" i="61"/>
  <c r="AJ116" i="47"/>
  <c r="AI116" i="47"/>
  <c r="AK116" i="47"/>
  <c r="D30" i="115"/>
  <c r="A21" i="109"/>
  <c r="A41" i="120"/>
  <c r="A225" i="61"/>
  <c r="AI66" i="47"/>
  <c r="AJ66" i="47"/>
  <c r="AK66" i="47"/>
  <c r="BM74" i="131"/>
  <c r="AC74" i="131"/>
  <c r="S74" i="131"/>
  <c r="C74" i="131"/>
  <c r="BL74" i="131"/>
  <c r="F74" i="131"/>
  <c r="AK74" i="131"/>
  <c r="AL74" i="131"/>
  <c r="M74" i="131"/>
  <c r="AM74" i="131"/>
  <c r="BE74" i="131"/>
  <c r="I74" i="131"/>
  <c r="J74" i="131"/>
  <c r="BD74" i="131"/>
  <c r="AT74" i="131"/>
  <c r="U74" i="131"/>
  <c r="AU74" i="131"/>
  <c r="T74" i="131"/>
  <c r="B74" i="131"/>
  <c r="O74" i="131"/>
  <c r="BN74" i="131"/>
  <c r="AB74" i="131"/>
  <c r="N74" i="131"/>
  <c r="AV74" i="131"/>
  <c r="AD74" i="131"/>
  <c r="Q74" i="131"/>
  <c r="H74" i="131"/>
  <c r="BC74" i="131"/>
  <c r="G74" i="131"/>
  <c r="P74" i="131"/>
  <c r="E74" i="131"/>
  <c r="L74" i="131"/>
  <c r="BM55" i="131"/>
  <c r="AD55" i="131"/>
  <c r="H55" i="131"/>
  <c r="O55" i="131"/>
  <c r="BN55" i="131"/>
  <c r="P55" i="131"/>
  <c r="AU55" i="131"/>
  <c r="Q55" i="131"/>
  <c r="F55" i="131"/>
  <c r="B55" i="131"/>
  <c r="C55" i="131"/>
  <c r="E55" i="131"/>
  <c r="N55" i="131"/>
  <c r="S55" i="131"/>
  <c r="AK55" i="131"/>
  <c r="T55" i="131"/>
  <c r="AV55" i="131"/>
  <c r="L55" i="131"/>
  <c r="BD55" i="131"/>
  <c r="G55" i="131"/>
  <c r="AC55" i="131"/>
  <c r="AM55" i="131"/>
  <c r="J55" i="131"/>
  <c r="AB55" i="131"/>
  <c r="BL55" i="131"/>
  <c r="AL55" i="131"/>
  <c r="BC55" i="131"/>
  <c r="I55" i="131"/>
  <c r="M55" i="131"/>
  <c r="U55" i="131"/>
  <c r="AT55" i="131"/>
  <c r="BE55" i="131"/>
  <c r="Q28" i="122"/>
  <c r="P28" i="122"/>
  <c r="K28" i="122"/>
  <c r="O28" i="122"/>
  <c r="Q32" i="125"/>
  <c r="O32" i="125"/>
  <c r="P32" i="125"/>
  <c r="K32" i="125"/>
  <c r="K41" i="122"/>
  <c r="Q41" i="122"/>
  <c r="O41" i="122"/>
  <c r="P41" i="122"/>
  <c r="P4" i="125"/>
  <c r="O4" i="125"/>
  <c r="Q4" i="125"/>
  <c r="M44" i="124"/>
  <c r="N44" i="124"/>
  <c r="L44" i="124"/>
  <c r="M55" i="125"/>
  <c r="N55" i="125"/>
  <c r="L55" i="125"/>
  <c r="N47" i="123"/>
  <c r="L47" i="123"/>
  <c r="M47" i="123"/>
  <c r="L42" i="127"/>
  <c r="N42" i="127"/>
  <c r="M42" i="127"/>
  <c r="P58" i="123"/>
  <c r="Q58" i="123"/>
  <c r="K58" i="123"/>
  <c r="O58" i="123"/>
  <c r="P52" i="127"/>
  <c r="Q52" i="127"/>
  <c r="K52" i="127"/>
  <c r="O52" i="127"/>
  <c r="P52" i="125"/>
  <c r="O52" i="125"/>
  <c r="Q52" i="125"/>
  <c r="K52" i="125"/>
  <c r="L9" i="127"/>
  <c r="N51" i="125"/>
  <c r="L51" i="125"/>
  <c r="M51" i="125"/>
  <c r="O20" i="122"/>
  <c r="Q20" i="122"/>
  <c r="P20" i="122"/>
  <c r="K20" i="122"/>
  <c r="P39" i="125"/>
  <c r="Q39" i="125"/>
  <c r="O39" i="125"/>
  <c r="K39" i="125"/>
  <c r="Q60" i="126"/>
  <c r="O60" i="126"/>
  <c r="K60" i="126"/>
  <c r="P60" i="126"/>
  <c r="K60" i="123"/>
  <c r="O60" i="123"/>
  <c r="P60" i="123"/>
  <c r="Q60" i="123"/>
  <c r="N46" i="124"/>
  <c r="M46" i="124"/>
  <c r="L46" i="124"/>
  <c r="K26" i="127"/>
  <c r="Q26" i="127"/>
  <c r="O26" i="127"/>
  <c r="P26" i="127"/>
  <c r="Q24" i="123"/>
  <c r="O24" i="123"/>
  <c r="P24" i="123"/>
  <c r="K24" i="123"/>
  <c r="M59" i="123"/>
  <c r="L59" i="123"/>
  <c r="N59" i="123"/>
  <c r="Q61" i="123"/>
  <c r="O61" i="123"/>
  <c r="P61" i="123"/>
  <c r="K61" i="123"/>
  <c r="M6" i="127"/>
  <c r="N6" i="127"/>
  <c r="N50" i="125"/>
  <c r="L50" i="125"/>
  <c r="M50" i="125"/>
  <c r="L44" i="127"/>
  <c r="M44" i="127"/>
  <c r="N44" i="127"/>
  <c r="K36" i="126"/>
  <c r="P36" i="126"/>
  <c r="Q36" i="126"/>
  <c r="O36" i="126"/>
  <c r="Q34" i="123"/>
  <c r="K34" i="123"/>
  <c r="O34" i="123"/>
  <c r="P34" i="123"/>
  <c r="P36" i="127"/>
  <c r="O36" i="127"/>
  <c r="Q36" i="127"/>
  <c r="K36" i="127"/>
  <c r="O25" i="126"/>
  <c r="P25" i="126"/>
  <c r="K25" i="126"/>
  <c r="Q25" i="126"/>
  <c r="O5" i="127"/>
  <c r="P5" i="127"/>
  <c r="K5" i="127"/>
  <c r="Q5" i="127"/>
  <c r="K17" i="122"/>
  <c r="O17" i="122"/>
  <c r="P17" i="122"/>
  <c r="Q17" i="122"/>
  <c r="M28" i="126"/>
  <c r="L28" i="126"/>
  <c r="N28" i="126"/>
  <c r="P66" i="124"/>
  <c r="O66" i="124"/>
  <c r="Q66" i="124"/>
  <c r="K66" i="124"/>
  <c r="L36" i="122"/>
  <c r="N36" i="122"/>
  <c r="M36" i="122"/>
  <c r="L10" i="122"/>
  <c r="N10" i="122"/>
  <c r="M10" i="122"/>
  <c r="N20" i="122"/>
  <c r="M20" i="122"/>
  <c r="L20" i="122"/>
  <c r="A93" i="120"/>
  <c r="D40" i="115"/>
  <c r="A28" i="110"/>
  <c r="A52" i="109"/>
  <c r="A100" i="120"/>
  <c r="A16" i="119"/>
  <c r="D9" i="115"/>
  <c r="AJ128" i="47"/>
  <c r="A473" i="61"/>
  <c r="AI128" i="47"/>
  <c r="AK128" i="47"/>
  <c r="AK90" i="47"/>
  <c r="A321" i="61"/>
  <c r="AI90" i="47"/>
  <c r="AJ90" i="47"/>
  <c r="AJ77" i="47"/>
  <c r="A269" i="61"/>
  <c r="AI77" i="47"/>
  <c r="AK77" i="47"/>
  <c r="AJ58" i="47"/>
  <c r="AK58" i="47"/>
  <c r="AI58" i="47"/>
  <c r="A193" i="61"/>
  <c r="A57" i="120"/>
  <c r="D22" i="115"/>
  <c r="A29" i="109"/>
  <c r="AK92" i="47"/>
  <c r="A329" i="61"/>
  <c r="AJ92" i="47"/>
  <c r="AI92" i="47"/>
  <c r="AM94" i="131"/>
  <c r="G94" i="131"/>
  <c r="P94" i="131"/>
  <c r="F94" i="131"/>
  <c r="BN94" i="131"/>
  <c r="N94" i="131"/>
  <c r="M94" i="131"/>
  <c r="T94" i="131"/>
  <c r="AL94" i="131"/>
  <c r="U94" i="131"/>
  <c r="AT94" i="131"/>
  <c r="C94" i="131"/>
  <c r="O94" i="131"/>
  <c r="AK94" i="131"/>
  <c r="AB94" i="131"/>
  <c r="BM94" i="131"/>
  <c r="I94" i="131"/>
  <c r="AU94" i="131"/>
  <c r="E94" i="131"/>
  <c r="S94" i="131"/>
  <c r="Q94" i="131"/>
  <c r="AV94" i="131"/>
  <c r="BD94" i="131"/>
  <c r="BL94" i="131"/>
  <c r="B94" i="131"/>
  <c r="H94" i="131"/>
  <c r="AD94" i="131"/>
  <c r="BC94" i="131"/>
  <c r="L94" i="131"/>
  <c r="J94" i="131"/>
  <c r="BE94" i="131"/>
  <c r="AC94" i="131"/>
  <c r="BL81" i="131"/>
  <c r="N81" i="131"/>
  <c r="AB81" i="131"/>
  <c r="AC81" i="131"/>
  <c r="T81" i="131"/>
  <c r="C81" i="131"/>
  <c r="BC81" i="131"/>
  <c r="AL81" i="131"/>
  <c r="O81" i="131"/>
  <c r="H81" i="131"/>
  <c r="AM81" i="131"/>
  <c r="S81" i="131"/>
  <c r="AT81" i="131"/>
  <c r="B81" i="131"/>
  <c r="M81" i="131"/>
  <c r="AV81" i="131"/>
  <c r="BD81" i="131"/>
  <c r="AK81" i="131"/>
  <c r="I81" i="131"/>
  <c r="L81" i="131"/>
  <c r="BN81" i="131"/>
  <c r="BM81" i="131"/>
  <c r="J81" i="131"/>
  <c r="U81" i="131"/>
  <c r="F81" i="131"/>
  <c r="G81" i="131"/>
  <c r="AU81" i="131"/>
  <c r="BE81" i="131"/>
  <c r="P81" i="131"/>
  <c r="AD81" i="131"/>
  <c r="Q81" i="131"/>
  <c r="E81" i="131"/>
  <c r="BD122" i="131"/>
  <c r="S122" i="131"/>
  <c r="B122" i="131"/>
  <c r="T122" i="131"/>
  <c r="AL122" i="131"/>
  <c r="H122" i="131"/>
  <c r="N122" i="131"/>
  <c r="AU122" i="131"/>
  <c r="I122" i="131"/>
  <c r="L122" i="131"/>
  <c r="BE122" i="131"/>
  <c r="U122" i="131"/>
  <c r="C122" i="131"/>
  <c r="P122" i="131"/>
  <c r="O122" i="131"/>
  <c r="AC122" i="131"/>
  <c r="AB122" i="131"/>
  <c r="Q122" i="131"/>
  <c r="AK122" i="131"/>
  <c r="G122" i="131"/>
  <c r="AD122" i="131"/>
  <c r="AT122" i="131"/>
  <c r="E122" i="131"/>
  <c r="BM122" i="131"/>
  <c r="BL122" i="131"/>
  <c r="AM122" i="131"/>
  <c r="J122" i="131"/>
  <c r="M122" i="131"/>
  <c r="F122" i="131"/>
  <c r="BN122" i="131"/>
  <c r="AV122" i="131"/>
  <c r="BC122" i="131"/>
  <c r="AL21" i="131"/>
  <c r="I21" i="131"/>
  <c r="N21" i="131"/>
  <c r="AU21" i="131"/>
  <c r="AD21" i="131"/>
  <c r="AV21" i="131"/>
  <c r="P21" i="131"/>
  <c r="BM21" i="131"/>
  <c r="AC21" i="131"/>
  <c r="G21" i="131"/>
  <c r="BE21" i="131"/>
  <c r="O21" i="131"/>
  <c r="S21" i="131"/>
  <c r="H21" i="131"/>
  <c r="Q21" i="131"/>
  <c r="B21" i="131"/>
  <c r="AB21" i="131"/>
  <c r="J21" i="131"/>
  <c r="E21" i="131"/>
  <c r="BC21" i="131"/>
  <c r="AM21" i="131"/>
  <c r="BN21" i="131"/>
  <c r="BL21" i="131"/>
  <c r="L21" i="131"/>
  <c r="BD21" i="131"/>
  <c r="F21" i="131"/>
  <c r="AK21" i="131"/>
  <c r="M21" i="131"/>
  <c r="AT21" i="131"/>
  <c r="U21" i="131"/>
  <c r="T21" i="131"/>
  <c r="C21" i="131"/>
  <c r="C124" i="131"/>
  <c r="S124" i="131"/>
  <c r="H124" i="131"/>
  <c r="B124" i="131"/>
  <c r="U124" i="131"/>
  <c r="AM124" i="131"/>
  <c r="AK124" i="131"/>
  <c r="Q124" i="131"/>
  <c r="L124" i="131"/>
  <c r="AD124" i="131"/>
  <c r="G124" i="131"/>
  <c r="M124" i="131"/>
  <c r="P124" i="131"/>
  <c r="AL124" i="131"/>
  <c r="E124" i="131"/>
  <c r="AC124" i="131"/>
  <c r="I124" i="131"/>
  <c r="BC124" i="131"/>
  <c r="BL124" i="131"/>
  <c r="J124" i="131"/>
  <c r="BD124" i="131"/>
  <c r="AV124" i="131"/>
  <c r="BN124" i="131"/>
  <c r="T124" i="131"/>
  <c r="AB124" i="131"/>
  <c r="BM124" i="131"/>
  <c r="N124" i="131"/>
  <c r="AT124" i="131"/>
  <c r="AU124" i="131"/>
  <c r="BE124" i="131"/>
  <c r="O124" i="131"/>
  <c r="F124" i="131"/>
  <c r="AB22" i="131"/>
  <c r="AD22" i="131"/>
  <c r="T22" i="131"/>
  <c r="BC22" i="131"/>
  <c r="AV22" i="131"/>
  <c r="AT22" i="131"/>
  <c r="E22" i="131"/>
  <c r="I22" i="131"/>
  <c r="BN22" i="131"/>
  <c r="G22" i="131"/>
  <c r="BD22" i="131"/>
  <c r="BM22" i="131"/>
  <c r="Q22" i="131"/>
  <c r="O22" i="131"/>
  <c r="AK22" i="131"/>
  <c r="L22" i="131"/>
  <c r="M22" i="131"/>
  <c r="P22" i="131"/>
  <c r="BE22" i="131"/>
  <c r="C22" i="131"/>
  <c r="H22" i="131"/>
  <c r="AC22" i="131"/>
  <c r="AM22" i="131"/>
  <c r="AU22" i="131"/>
  <c r="S22" i="131"/>
  <c r="B22" i="131"/>
  <c r="BL22" i="131"/>
  <c r="J22" i="131"/>
  <c r="U22" i="131"/>
  <c r="AL22" i="131"/>
  <c r="F22" i="131"/>
  <c r="N22" i="131"/>
  <c r="Q18" i="124"/>
  <c r="P18" i="124"/>
  <c r="O18" i="124"/>
  <c r="K18" i="124"/>
  <c r="N13" i="127"/>
  <c r="L13" i="127"/>
  <c r="M13" i="127"/>
  <c r="K31" i="122"/>
  <c r="Q31" i="122"/>
  <c r="O31" i="122"/>
  <c r="P31" i="122"/>
  <c r="P32" i="127"/>
  <c r="K32" i="127"/>
  <c r="O32" i="127"/>
  <c r="Q32" i="127"/>
  <c r="P59" i="125"/>
  <c r="O59" i="125"/>
  <c r="Q59" i="125"/>
  <c r="K59" i="125"/>
  <c r="Q4" i="127"/>
  <c r="P4" i="127"/>
  <c r="O4" i="127"/>
  <c r="K4" i="127"/>
  <c r="M50" i="126"/>
  <c r="L50" i="126"/>
  <c r="N50" i="126"/>
  <c r="L24" i="127"/>
  <c r="N24" i="127"/>
  <c r="M24" i="127"/>
  <c r="N46" i="126"/>
  <c r="L46" i="126"/>
  <c r="M46" i="126"/>
  <c r="M53" i="123"/>
  <c r="N53" i="123"/>
  <c r="L53" i="123"/>
  <c r="K41" i="124"/>
  <c r="O41" i="124"/>
  <c r="P41" i="124"/>
  <c r="Q41" i="124"/>
  <c r="M51" i="123"/>
  <c r="N51" i="123"/>
  <c r="L51" i="123"/>
  <c r="L57" i="123"/>
  <c r="N57" i="123"/>
  <c r="M57" i="123"/>
  <c r="O34" i="127"/>
  <c r="Q34" i="127"/>
  <c r="K34" i="127"/>
  <c r="P34" i="127"/>
  <c r="N21" i="123"/>
  <c r="L21" i="123"/>
  <c r="M21" i="123"/>
  <c r="O29" i="122"/>
  <c r="Q29" i="122"/>
  <c r="K29" i="122"/>
  <c r="P29" i="122"/>
  <c r="L30" i="127"/>
  <c r="M30" i="127"/>
  <c r="N30" i="127"/>
  <c r="L62" i="125"/>
  <c r="M62" i="125"/>
  <c r="N62" i="125"/>
  <c r="L50" i="123"/>
  <c r="M50" i="123"/>
  <c r="N50" i="123"/>
  <c r="O27" i="124"/>
  <c r="P27" i="124"/>
  <c r="Q27" i="124"/>
  <c r="K27" i="124"/>
  <c r="K19" i="124"/>
  <c r="O19" i="124"/>
  <c r="P19" i="124"/>
  <c r="Q19" i="124"/>
  <c r="O62" i="123"/>
  <c r="P62" i="123"/>
  <c r="Q62" i="123"/>
  <c r="K62" i="123"/>
  <c r="Q17" i="126"/>
  <c r="O17" i="126"/>
  <c r="P17" i="126"/>
  <c r="K17" i="126"/>
  <c r="L16" i="123"/>
  <c r="Q33" i="122"/>
  <c r="K33" i="122"/>
  <c r="O33" i="122"/>
  <c r="P33" i="122"/>
  <c r="Q3" i="122"/>
  <c r="O3" i="122"/>
  <c r="Q20" i="125"/>
  <c r="O20" i="125"/>
  <c r="K20" i="125"/>
  <c r="P20" i="125"/>
  <c r="I45" i="131"/>
  <c r="BL45" i="131"/>
  <c r="BN45" i="131"/>
  <c r="AU45" i="131"/>
  <c r="AT45" i="131"/>
  <c r="AB45" i="131"/>
  <c r="G45" i="131"/>
  <c r="BM45" i="131"/>
  <c r="M45" i="131"/>
  <c r="U45" i="131"/>
  <c r="AV45" i="131"/>
  <c r="AK45" i="131"/>
  <c r="T45" i="131"/>
  <c r="P45" i="131"/>
  <c r="L45" i="131"/>
  <c r="C45" i="131"/>
  <c r="J45" i="131"/>
  <c r="BD45" i="131"/>
  <c r="Q45" i="131"/>
  <c r="AM45" i="131"/>
  <c r="B45" i="131"/>
  <c r="AL45" i="131"/>
  <c r="F45" i="131"/>
  <c r="H45" i="131"/>
  <c r="AD45" i="131"/>
  <c r="BE45" i="131"/>
  <c r="BC45" i="131"/>
  <c r="O45" i="131"/>
  <c r="E45" i="131"/>
  <c r="N45" i="131"/>
  <c r="S45" i="131"/>
  <c r="AC45" i="131"/>
  <c r="U35" i="131"/>
  <c r="AU35" i="131"/>
  <c r="BM35" i="131"/>
  <c r="BE35" i="131"/>
  <c r="I35" i="131"/>
  <c r="AV35" i="131"/>
  <c r="BL35" i="131"/>
  <c r="H35" i="131"/>
  <c r="S35" i="131"/>
  <c r="L35" i="131"/>
  <c r="AL35" i="131"/>
  <c r="F35" i="131"/>
  <c r="B35" i="131"/>
  <c r="C35" i="131"/>
  <c r="T35" i="131"/>
  <c r="BN35" i="131"/>
  <c r="AT35" i="131"/>
  <c r="AC35" i="131"/>
  <c r="BC35" i="131"/>
  <c r="Q35" i="131"/>
  <c r="AM35" i="131"/>
  <c r="AD35" i="131"/>
  <c r="O35" i="131"/>
  <c r="G35" i="131"/>
  <c r="J35" i="131"/>
  <c r="P35" i="131"/>
  <c r="M35" i="131"/>
  <c r="E35" i="131"/>
  <c r="BD35" i="131"/>
  <c r="AB35" i="131"/>
  <c r="AK35" i="131"/>
  <c r="N35" i="131"/>
  <c r="M53" i="122"/>
  <c r="N53" i="122"/>
  <c r="L53" i="122"/>
  <c r="L16" i="122"/>
  <c r="M16" i="122"/>
  <c r="N16" i="122"/>
  <c r="AL64" i="131"/>
  <c r="BC64" i="131"/>
  <c r="F64" i="131"/>
  <c r="U64" i="131"/>
  <c r="BD64" i="131"/>
  <c r="AU64" i="131"/>
  <c r="N64" i="131"/>
  <c r="B64" i="131"/>
  <c r="O64" i="131"/>
  <c r="H64" i="131"/>
  <c r="Q64" i="131"/>
  <c r="AM64" i="131"/>
  <c r="E64" i="131"/>
  <c r="T64" i="131"/>
  <c r="AB64" i="131"/>
  <c r="J64" i="131"/>
  <c r="C64" i="131"/>
  <c r="BL64" i="131"/>
  <c r="AT64" i="131"/>
  <c r="M64" i="131"/>
  <c r="BM64" i="131"/>
  <c r="BN64" i="131"/>
  <c r="AC64" i="131"/>
  <c r="S64" i="131"/>
  <c r="AD64" i="131"/>
  <c r="L64" i="131"/>
  <c r="BE64" i="131"/>
  <c r="AV64" i="131"/>
  <c r="G64" i="131"/>
  <c r="AK64" i="131"/>
  <c r="P64" i="131"/>
  <c r="I64" i="131"/>
  <c r="O72" i="131"/>
  <c r="H72" i="131"/>
  <c r="AK72" i="131"/>
  <c r="BM72" i="131"/>
  <c r="AD72" i="131"/>
  <c r="L72" i="131"/>
  <c r="J72" i="131"/>
  <c r="T72" i="131"/>
  <c r="M72" i="131"/>
  <c r="I72" i="131"/>
  <c r="BL72" i="131"/>
  <c r="Q72" i="131"/>
  <c r="AT72" i="131"/>
  <c r="AV72" i="131"/>
  <c r="BC72" i="131"/>
  <c r="AL72" i="131"/>
  <c r="U72" i="131"/>
  <c r="G72" i="131"/>
  <c r="AU72" i="131"/>
  <c r="P72" i="131"/>
  <c r="AC72" i="131"/>
  <c r="B72" i="131"/>
  <c r="C72" i="131"/>
  <c r="S72" i="131"/>
  <c r="E72" i="131"/>
  <c r="N72" i="131"/>
  <c r="F72" i="131"/>
  <c r="BD72" i="131"/>
  <c r="BN72" i="131"/>
  <c r="AM72" i="131"/>
  <c r="AB72" i="131"/>
  <c r="BE72" i="131"/>
  <c r="AK131" i="47"/>
  <c r="A485" i="61"/>
  <c r="AI131" i="47"/>
  <c r="AJ131" i="47"/>
  <c r="A389" i="61"/>
  <c r="AI107" i="47"/>
  <c r="AK107" i="47"/>
  <c r="AJ107" i="47"/>
  <c r="AI81" i="47"/>
  <c r="A285" i="61"/>
  <c r="AJ81" i="47"/>
  <c r="AK81" i="47"/>
  <c r="A197" i="61"/>
  <c r="AK59" i="47"/>
  <c r="AI59" i="47"/>
  <c r="AJ59" i="47"/>
  <c r="AJ74" i="47"/>
  <c r="A257" i="61"/>
  <c r="AI74" i="47"/>
  <c r="AK74" i="47"/>
  <c r="AC63" i="131"/>
  <c r="AM63" i="131"/>
  <c r="AT63" i="131"/>
  <c r="BL63" i="131"/>
  <c r="I63" i="131"/>
  <c r="F63" i="131"/>
  <c r="S63" i="131"/>
  <c r="AU63" i="131"/>
  <c r="AL63" i="131"/>
  <c r="AD63" i="131"/>
  <c r="G63" i="131"/>
  <c r="H63" i="131"/>
  <c r="L63" i="131"/>
  <c r="C63" i="131"/>
  <c r="T63" i="131"/>
  <c r="AB63" i="131"/>
  <c r="BD63" i="131"/>
  <c r="E63" i="131"/>
  <c r="BN63" i="131"/>
  <c r="AK63" i="131"/>
  <c r="U63" i="131"/>
  <c r="Q63" i="131"/>
  <c r="M63" i="131"/>
  <c r="N63" i="131"/>
  <c r="J63" i="131"/>
  <c r="BM63" i="131"/>
  <c r="P63" i="131"/>
  <c r="AV63" i="131"/>
  <c r="B63" i="131"/>
  <c r="BE63" i="131"/>
  <c r="O63" i="131"/>
  <c r="BC63" i="131"/>
  <c r="AL89" i="131"/>
  <c r="Q89" i="131"/>
  <c r="F89" i="131"/>
  <c r="BL89" i="131"/>
  <c r="J89" i="131"/>
  <c r="N89" i="131"/>
  <c r="U89" i="131"/>
  <c r="BE89" i="131"/>
  <c r="BD89" i="131"/>
  <c r="C89" i="131"/>
  <c r="O89" i="131"/>
  <c r="AK89" i="131"/>
  <c r="AV89" i="131"/>
  <c r="L89" i="131"/>
  <c r="BN89" i="131"/>
  <c r="M89" i="131"/>
  <c r="G89" i="131"/>
  <c r="H89" i="131"/>
  <c r="AU89" i="131"/>
  <c r="I89" i="131"/>
  <c r="AD89" i="131"/>
  <c r="B89" i="131"/>
  <c r="AC89" i="131"/>
  <c r="S89" i="131"/>
  <c r="E89" i="131"/>
  <c r="AB89" i="131"/>
  <c r="BM89" i="131"/>
  <c r="T89" i="131"/>
  <c r="AM89" i="131"/>
  <c r="P89" i="131"/>
  <c r="BC89" i="131"/>
  <c r="AT89" i="131"/>
  <c r="O37" i="131"/>
  <c r="I37" i="131"/>
  <c r="AM37" i="131"/>
  <c r="S37" i="131"/>
  <c r="T37" i="131"/>
  <c r="AD37" i="131"/>
  <c r="G37" i="131"/>
  <c r="AB37" i="131"/>
  <c r="E37" i="131"/>
  <c r="AL37" i="131"/>
  <c r="M37" i="131"/>
  <c r="H37" i="131"/>
  <c r="BE37" i="131"/>
  <c r="AK37" i="131"/>
  <c r="AU37" i="131"/>
  <c r="Q37" i="131"/>
  <c r="J37" i="131"/>
  <c r="BM37" i="131"/>
  <c r="B37" i="131"/>
  <c r="N37" i="131"/>
  <c r="AV37" i="131"/>
  <c r="BL37" i="131"/>
  <c r="L37" i="131"/>
  <c r="BN37" i="131"/>
  <c r="U37" i="131"/>
  <c r="P37" i="131"/>
  <c r="AT37" i="131"/>
  <c r="F37" i="131"/>
  <c r="AC37" i="131"/>
  <c r="BD37" i="131"/>
  <c r="BC37" i="131"/>
  <c r="C37" i="131"/>
  <c r="B20" i="131"/>
  <c r="AD20" i="131"/>
  <c r="E20" i="131"/>
  <c r="BN20" i="131"/>
  <c r="U20" i="131"/>
  <c r="N20" i="131"/>
  <c r="H20" i="131"/>
  <c r="Q20" i="131"/>
  <c r="J20" i="131"/>
  <c r="BE20" i="131"/>
  <c r="AK20" i="131"/>
  <c r="BD20" i="131"/>
  <c r="M20" i="131"/>
  <c r="AT20" i="131"/>
  <c r="F20" i="131"/>
  <c r="S20" i="131"/>
  <c r="AU20" i="131"/>
  <c r="AC20" i="131"/>
  <c r="G20" i="131"/>
  <c r="BL20" i="131"/>
  <c r="P20" i="131"/>
  <c r="I20" i="131"/>
  <c r="C20" i="131"/>
  <c r="AV20" i="131"/>
  <c r="BM20" i="131"/>
  <c r="AL20" i="131"/>
  <c r="O20" i="131"/>
  <c r="AM20" i="131"/>
  <c r="T20" i="131"/>
  <c r="L20" i="131"/>
  <c r="BC20" i="131"/>
  <c r="AB20" i="131"/>
  <c r="AD79" i="131"/>
  <c r="AM79" i="131"/>
  <c r="F79" i="131"/>
  <c r="BL79" i="131"/>
  <c r="G79" i="131"/>
  <c r="AB79" i="131"/>
  <c r="T79" i="131"/>
  <c r="B79" i="131"/>
  <c r="U79" i="131"/>
  <c r="H79" i="131"/>
  <c r="O79" i="131"/>
  <c r="AC79" i="131"/>
  <c r="BN79" i="131"/>
  <c r="BM79" i="131"/>
  <c r="N79" i="131"/>
  <c r="BC79" i="131"/>
  <c r="AV79" i="131"/>
  <c r="L79" i="131"/>
  <c r="Q79" i="131"/>
  <c r="AT79" i="131"/>
  <c r="BE79" i="131"/>
  <c r="BD79" i="131"/>
  <c r="M79" i="131"/>
  <c r="AU79" i="131"/>
  <c r="AK79" i="131"/>
  <c r="S79" i="131"/>
  <c r="AL79" i="131"/>
  <c r="J79" i="131"/>
  <c r="P79" i="131"/>
  <c r="C79" i="131"/>
  <c r="E79" i="131"/>
  <c r="I79" i="131"/>
  <c r="H60" i="131"/>
  <c r="AM60" i="131"/>
  <c r="F60" i="131"/>
  <c r="AC60" i="131"/>
  <c r="BM60" i="131"/>
  <c r="I60" i="131"/>
  <c r="BE60" i="131"/>
  <c r="B60" i="131"/>
  <c r="G60" i="131"/>
  <c r="U60" i="131"/>
  <c r="BC60" i="131"/>
  <c r="BN60" i="131"/>
  <c r="BL60" i="131"/>
  <c r="E60" i="131"/>
  <c r="AT60" i="131"/>
  <c r="L60" i="131"/>
  <c r="AU60" i="131"/>
  <c r="AV60" i="131"/>
  <c r="M60" i="131"/>
  <c r="S60" i="131"/>
  <c r="T60" i="131"/>
  <c r="AK60" i="131"/>
  <c r="N60" i="131"/>
  <c r="Q60" i="131"/>
  <c r="J60" i="131"/>
  <c r="AD60" i="131"/>
  <c r="O60" i="131"/>
  <c r="C60" i="131"/>
  <c r="BD60" i="131"/>
  <c r="P60" i="131"/>
  <c r="AB60" i="131"/>
  <c r="AL60" i="131"/>
  <c r="P45" i="127"/>
  <c r="K45" i="127"/>
  <c r="Q45" i="127"/>
  <c r="O45" i="127"/>
  <c r="P32" i="126"/>
  <c r="Q32" i="126"/>
  <c r="K32" i="126"/>
  <c r="O32" i="126"/>
  <c r="O13" i="126"/>
  <c r="P13" i="126"/>
  <c r="K13" i="126"/>
  <c r="Q13" i="126"/>
  <c r="N28" i="123"/>
  <c r="L28" i="123"/>
  <c r="M28" i="123"/>
  <c r="K45" i="125"/>
  <c r="Q45" i="125"/>
  <c r="P45" i="125"/>
  <c r="O45" i="125"/>
  <c r="N58" i="125"/>
  <c r="L58" i="125"/>
  <c r="M58" i="125"/>
  <c r="M17" i="127"/>
  <c r="N17" i="127"/>
  <c r="L17" i="127"/>
  <c r="P41" i="123"/>
  <c r="Q41" i="123"/>
  <c r="K41" i="123"/>
  <c r="O41" i="123"/>
  <c r="M50" i="124"/>
  <c r="L50" i="124"/>
  <c r="N50" i="124"/>
  <c r="N9" i="123"/>
  <c r="L46" i="127"/>
  <c r="M46" i="127"/>
  <c r="N46" i="127"/>
  <c r="L49" i="124"/>
  <c r="N49" i="124"/>
  <c r="M49" i="124"/>
  <c r="Q63" i="126"/>
  <c r="K63" i="126"/>
  <c r="P63" i="126"/>
  <c r="O63" i="126"/>
  <c r="Q41" i="125"/>
  <c r="O41" i="125"/>
  <c r="K41" i="125"/>
  <c r="P41" i="125"/>
  <c r="L64" i="125"/>
  <c r="N64" i="125"/>
  <c r="M64" i="125"/>
  <c r="L45" i="126"/>
  <c r="N45" i="126"/>
  <c r="M45" i="126"/>
  <c r="M37" i="127"/>
  <c r="N37" i="127"/>
  <c r="L37" i="127"/>
  <c r="K20" i="126"/>
  <c r="P20" i="126"/>
  <c r="O20" i="126"/>
  <c r="Q20" i="126"/>
  <c r="K33" i="127"/>
  <c r="O33" i="127"/>
  <c r="P33" i="127"/>
  <c r="Q33" i="127"/>
  <c r="N58" i="127"/>
  <c r="L58" i="127"/>
  <c r="M58" i="127"/>
  <c r="N26" i="126"/>
  <c r="L26" i="126"/>
  <c r="M26" i="126"/>
  <c r="P12" i="126"/>
  <c r="M54" i="123"/>
  <c r="L54" i="123"/>
  <c r="N54" i="123"/>
  <c r="Q20" i="123"/>
  <c r="P20" i="123"/>
  <c r="K20" i="123"/>
  <c r="O20" i="123"/>
  <c r="Q22" i="125"/>
  <c r="O22" i="125"/>
  <c r="P22" i="125"/>
  <c r="K22" i="125"/>
  <c r="O50" i="126"/>
  <c r="K50" i="126"/>
  <c r="P50" i="126"/>
  <c r="Q50" i="126"/>
  <c r="M66" i="127"/>
  <c r="L66" i="127"/>
  <c r="N66" i="127"/>
  <c r="N60" i="126"/>
  <c r="L60" i="126"/>
  <c r="M60" i="126"/>
  <c r="K40" i="127"/>
  <c r="P40" i="127"/>
  <c r="Q40" i="127"/>
  <c r="O40" i="127"/>
  <c r="Q63" i="124"/>
  <c r="O63" i="124"/>
  <c r="P63" i="124"/>
  <c r="K63" i="124"/>
  <c r="O4" i="122"/>
  <c r="Q4" i="122"/>
  <c r="K4" i="122"/>
  <c r="P4" i="122"/>
  <c r="L31" i="125"/>
  <c r="M31" i="125"/>
  <c r="N31" i="125"/>
  <c r="P58" i="124"/>
  <c r="Q58" i="124"/>
  <c r="O58" i="124"/>
  <c r="K58" i="124"/>
  <c r="Q30" i="127"/>
  <c r="O30" i="127"/>
  <c r="K30" i="127"/>
  <c r="P30" i="127"/>
  <c r="K29" i="123"/>
  <c r="O29" i="123"/>
  <c r="P29" i="123"/>
  <c r="Q29" i="123"/>
  <c r="N35" i="122"/>
  <c r="M35" i="122"/>
  <c r="L35" i="122"/>
  <c r="N26" i="122"/>
  <c r="L26" i="122"/>
  <c r="M26" i="122"/>
  <c r="L18" i="122"/>
  <c r="M18" i="122"/>
  <c r="N18" i="122"/>
  <c r="AK62" i="47"/>
  <c r="A209" i="61"/>
  <c r="AI62" i="47"/>
  <c r="AJ62" i="47"/>
  <c r="AJ68" i="47"/>
  <c r="A233" i="61"/>
  <c r="AK68" i="47"/>
  <c r="AI68" i="47"/>
  <c r="A249" i="61"/>
  <c r="AJ72" i="47"/>
  <c r="AI72" i="47"/>
  <c r="AK72" i="47"/>
  <c r="AJ67" i="47"/>
  <c r="AK67" i="47"/>
  <c r="A229" i="61"/>
  <c r="AI67" i="47"/>
  <c r="AJ132" i="47"/>
  <c r="AK132" i="47"/>
  <c r="AI132" i="47"/>
  <c r="A489" i="61"/>
  <c r="L38" i="126"/>
  <c r="N38" i="126"/>
  <c r="M38" i="126"/>
  <c r="O42" i="127"/>
  <c r="Q42" i="127"/>
  <c r="K42" i="127"/>
  <c r="P42" i="127"/>
  <c r="P25" i="127"/>
  <c r="Q25" i="127"/>
  <c r="O25" i="127"/>
  <c r="K25" i="127"/>
  <c r="Q47" i="126"/>
  <c r="K47" i="126"/>
  <c r="O47" i="126"/>
  <c r="P47" i="126"/>
  <c r="M43" i="124"/>
  <c r="L43" i="124"/>
  <c r="N43" i="124"/>
  <c r="Q43" i="124"/>
  <c r="P43" i="124"/>
  <c r="O43" i="124"/>
  <c r="K43" i="124"/>
  <c r="N8" i="123"/>
  <c r="O39" i="123"/>
  <c r="Q39" i="123"/>
  <c r="P39" i="123"/>
  <c r="K39" i="123"/>
  <c r="L64" i="123"/>
  <c r="N64" i="123"/>
  <c r="M64" i="123"/>
  <c r="Q51" i="122"/>
  <c r="P51" i="122"/>
  <c r="O51" i="122"/>
  <c r="K51" i="122"/>
  <c r="K40" i="124"/>
  <c r="Q40" i="124"/>
  <c r="O40" i="124"/>
  <c r="P40" i="124"/>
  <c r="O29" i="125"/>
  <c r="Q29" i="125"/>
  <c r="P29" i="125"/>
  <c r="K29" i="125"/>
  <c r="L59" i="127"/>
  <c r="N59" i="127"/>
  <c r="M59" i="127"/>
  <c r="M19" i="122"/>
  <c r="N19" i="122"/>
  <c r="L19" i="122"/>
  <c r="N57" i="122"/>
  <c r="L57" i="122"/>
  <c r="M57" i="122"/>
  <c r="L52" i="122"/>
  <c r="M52" i="122"/>
  <c r="N52" i="122"/>
  <c r="AD102" i="131"/>
  <c r="B102" i="131"/>
  <c r="S102" i="131"/>
  <c r="AK102" i="131"/>
  <c r="P102" i="131"/>
  <c r="Q102" i="131"/>
  <c r="H102" i="131"/>
  <c r="BN102" i="131"/>
  <c r="N102" i="131"/>
  <c r="T102" i="131"/>
  <c r="AL102" i="131"/>
  <c r="BC102" i="131"/>
  <c r="BL102" i="131"/>
  <c r="J102" i="131"/>
  <c r="AV102" i="131"/>
  <c r="L102" i="131"/>
  <c r="O102" i="131"/>
  <c r="U102" i="131"/>
  <c r="BE102" i="131"/>
  <c r="E102" i="131"/>
  <c r="G102" i="131"/>
  <c r="F102" i="131"/>
  <c r="AU102" i="131"/>
  <c r="AC102" i="131"/>
  <c r="C102" i="131"/>
  <c r="M102" i="131"/>
  <c r="I102" i="131"/>
  <c r="BD102" i="131"/>
  <c r="BM102" i="131"/>
  <c r="AB102" i="131"/>
  <c r="AT102" i="131"/>
  <c r="AM102" i="131"/>
  <c r="A120" i="120"/>
  <c r="D49" i="115"/>
  <c r="A345" i="61"/>
  <c r="AJ96" i="47"/>
  <c r="AK96" i="47"/>
  <c r="AI96" i="47"/>
  <c r="A77" i="120"/>
  <c r="D21" i="115"/>
  <c r="A40" i="109"/>
  <c r="A68" i="120"/>
  <c r="A20" i="110"/>
  <c r="A12" i="119"/>
  <c r="A8" i="118"/>
  <c r="A36" i="109"/>
  <c r="D5" i="115"/>
  <c r="AJ47" i="47"/>
  <c r="A149" i="61"/>
  <c r="AI47" i="47"/>
  <c r="AK47" i="47"/>
  <c r="A89" i="120"/>
  <c r="D24" i="115"/>
  <c r="A45" i="109"/>
  <c r="A37" i="120"/>
  <c r="D62" i="115"/>
  <c r="A125" i="120"/>
  <c r="D36" i="115"/>
  <c r="O23" i="122"/>
  <c r="Q23" i="122"/>
  <c r="P23" i="122"/>
  <c r="K23" i="122"/>
  <c r="K41" i="126"/>
  <c r="P41" i="126"/>
  <c r="Q41" i="126"/>
  <c r="O41" i="126"/>
  <c r="N31" i="124"/>
  <c r="L31" i="124"/>
  <c r="M31" i="124"/>
  <c r="O52" i="123"/>
  <c r="K52" i="123"/>
  <c r="Q52" i="123"/>
  <c r="P52" i="123"/>
  <c r="K43" i="127"/>
  <c r="O43" i="127"/>
  <c r="P43" i="127"/>
  <c r="Q43" i="127"/>
  <c r="K54" i="123"/>
  <c r="Q54" i="123"/>
  <c r="O54" i="123"/>
  <c r="P54" i="123"/>
  <c r="Q59" i="123"/>
  <c r="K59" i="123"/>
  <c r="O59" i="123"/>
  <c r="P59" i="123"/>
  <c r="M55" i="123"/>
  <c r="N55" i="123"/>
  <c r="L55" i="123"/>
  <c r="L31" i="127"/>
  <c r="M31" i="127"/>
  <c r="N31" i="127"/>
  <c r="M30" i="126"/>
  <c r="L30" i="126"/>
  <c r="N30" i="126"/>
  <c r="K38" i="124"/>
  <c r="O38" i="124"/>
  <c r="Q38" i="124"/>
  <c r="P38" i="124"/>
  <c r="P25" i="125"/>
  <c r="O25" i="125"/>
  <c r="Q25" i="125"/>
  <c r="K25" i="125"/>
  <c r="K24" i="122"/>
  <c r="Q24" i="122"/>
  <c r="O24" i="122"/>
  <c r="P24" i="122"/>
  <c r="Q43" i="126"/>
  <c r="P43" i="126"/>
  <c r="K43" i="126"/>
  <c r="O43" i="126"/>
  <c r="P26" i="125"/>
  <c r="Q26" i="125"/>
  <c r="K26" i="125"/>
  <c r="O26" i="125"/>
  <c r="O62" i="126"/>
  <c r="K62" i="126"/>
  <c r="Q62" i="126"/>
  <c r="P62" i="126"/>
  <c r="K37" i="123"/>
  <c r="O37" i="123"/>
  <c r="Q37" i="123"/>
  <c r="P37" i="123"/>
  <c r="Q10" i="126"/>
  <c r="P10" i="126"/>
  <c r="O10" i="126"/>
  <c r="K10" i="126"/>
  <c r="O51" i="123"/>
  <c r="K51" i="123"/>
  <c r="Q51" i="123"/>
  <c r="P51" i="123"/>
  <c r="L40" i="126"/>
  <c r="N40" i="126"/>
  <c r="M40" i="126"/>
  <c r="N19" i="124"/>
  <c r="M19" i="124"/>
  <c r="L19" i="124"/>
  <c r="Q28" i="127"/>
  <c r="O28" i="127"/>
  <c r="K28" i="127"/>
  <c r="P28" i="127"/>
  <c r="M37" i="123"/>
  <c r="L37" i="123"/>
  <c r="N37" i="123"/>
  <c r="Q58" i="125"/>
  <c r="O58" i="125"/>
  <c r="P58" i="125"/>
  <c r="K58" i="125"/>
  <c r="N61" i="127"/>
  <c r="L61" i="127"/>
  <c r="M61" i="127"/>
  <c r="P48" i="123"/>
  <c r="Q48" i="123"/>
  <c r="K48" i="123"/>
  <c r="O48" i="123"/>
  <c r="O34" i="124"/>
  <c r="K34" i="124"/>
  <c r="P34" i="124"/>
  <c r="Q34" i="124"/>
  <c r="Q7" i="131"/>
  <c r="I7" i="131"/>
  <c r="AD7" i="131"/>
  <c r="BC7" i="131"/>
  <c r="AL7" i="131"/>
  <c r="AB7" i="131"/>
  <c r="U7" i="131"/>
  <c r="C7" i="131"/>
  <c r="F7" i="131"/>
  <c r="S7" i="131"/>
  <c r="BN7" i="131"/>
  <c r="G7" i="131"/>
  <c r="AK7" i="131"/>
  <c r="J7" i="131"/>
  <c r="H7" i="131"/>
  <c r="BM7" i="131"/>
  <c r="E7" i="131"/>
  <c r="O7" i="131"/>
  <c r="P7" i="131"/>
  <c r="L7" i="131"/>
  <c r="B7" i="131"/>
  <c r="AV7" i="131"/>
  <c r="AC7" i="131"/>
  <c r="T7" i="131"/>
  <c r="BD7" i="131"/>
  <c r="BL7" i="131"/>
  <c r="AU7" i="131"/>
  <c r="M7" i="131"/>
  <c r="AM7" i="131"/>
  <c r="BE7" i="131"/>
  <c r="AT7" i="131"/>
  <c r="N7" i="131"/>
  <c r="AT28" i="131"/>
  <c r="AC28" i="131"/>
  <c r="B28" i="131"/>
  <c r="Q28" i="131"/>
  <c r="C28" i="131"/>
  <c r="U28" i="131"/>
  <c r="BN28" i="131"/>
  <c r="P28" i="131"/>
  <c r="AK28" i="131"/>
  <c r="T28" i="131"/>
  <c r="M28" i="131"/>
  <c r="AL28" i="131"/>
  <c r="L28" i="131"/>
  <c r="BL28" i="131"/>
  <c r="AB28" i="131"/>
  <c r="F28" i="131"/>
  <c r="I28" i="131"/>
  <c r="E28" i="131"/>
  <c r="BE28" i="131"/>
  <c r="AD28" i="131"/>
  <c r="H28" i="131"/>
  <c r="O28" i="131"/>
  <c r="BM28" i="131"/>
  <c r="AM28" i="131"/>
  <c r="BD28" i="131"/>
  <c r="AU28" i="131"/>
  <c r="BC28" i="131"/>
  <c r="G28" i="131"/>
  <c r="S28" i="131"/>
  <c r="AV28" i="131"/>
  <c r="N28" i="131"/>
  <c r="J28" i="131"/>
  <c r="L66" i="122"/>
  <c r="N66" i="122"/>
  <c r="M66" i="122"/>
  <c r="N43" i="122"/>
  <c r="L43" i="122"/>
  <c r="M43" i="122"/>
  <c r="L56" i="122"/>
  <c r="N56" i="122"/>
  <c r="M56" i="122"/>
  <c r="AK61" i="131"/>
  <c r="BL61" i="131"/>
  <c r="S61" i="131"/>
  <c r="P61" i="131"/>
  <c r="AC61" i="131"/>
  <c r="AD61" i="131"/>
  <c r="H61" i="131"/>
  <c r="L61" i="131"/>
  <c r="T61" i="131"/>
  <c r="BM61" i="131"/>
  <c r="M61" i="131"/>
  <c r="J61" i="131"/>
  <c r="U61" i="131"/>
  <c r="BC61" i="131"/>
  <c r="E61" i="131"/>
  <c r="G61" i="131"/>
  <c r="AB61" i="131"/>
  <c r="Q61" i="131"/>
  <c r="AV61" i="131"/>
  <c r="N61" i="131"/>
  <c r="B61" i="131"/>
  <c r="BE61" i="131"/>
  <c r="BN61" i="131"/>
  <c r="AM61" i="131"/>
  <c r="AU61" i="131"/>
  <c r="BD61" i="131"/>
  <c r="O61" i="131"/>
  <c r="F61" i="131"/>
  <c r="C61" i="131"/>
  <c r="I61" i="131"/>
  <c r="AT61" i="131"/>
  <c r="AL61" i="131"/>
  <c r="D64" i="115"/>
  <c r="A69" i="120"/>
  <c r="AI121" i="47"/>
  <c r="AJ121" i="47"/>
  <c r="A445" i="61"/>
  <c r="AK121" i="47"/>
  <c r="AK94" i="47"/>
  <c r="AJ94" i="47"/>
  <c r="A337" i="61"/>
  <c r="AI94" i="47"/>
  <c r="A96" i="120"/>
  <c r="D61" i="115"/>
  <c r="AJ125" i="47"/>
  <c r="A461" i="61"/>
  <c r="AK125" i="47"/>
  <c r="AI125" i="47"/>
  <c r="A24" i="109"/>
  <c r="D23" i="115"/>
  <c r="A44" i="120"/>
  <c r="A21" i="120"/>
  <c r="D58" i="115"/>
  <c r="AJ56" i="47"/>
  <c r="AK56" i="47"/>
  <c r="AI56" i="47"/>
  <c r="A185" i="61"/>
  <c r="A373" i="61"/>
  <c r="AI103" i="47"/>
  <c r="AK103" i="47"/>
  <c r="AJ103" i="47"/>
  <c r="A49" i="109"/>
  <c r="A25" i="110"/>
  <c r="D8" i="115"/>
  <c r="A97" i="120"/>
  <c r="A13" i="119"/>
  <c r="A13" i="56"/>
  <c r="A24" i="110"/>
  <c r="A84" i="120"/>
  <c r="D13" i="115"/>
  <c r="A44" i="109"/>
  <c r="BE30" i="131"/>
  <c r="AL30" i="131"/>
  <c r="AK30" i="131"/>
  <c r="E30" i="131"/>
  <c r="F30" i="131"/>
  <c r="AC30" i="131"/>
  <c r="N30" i="131"/>
  <c r="BC30" i="131"/>
  <c r="BM30" i="131"/>
  <c r="AM30" i="131"/>
  <c r="L30" i="131"/>
  <c r="B30" i="131"/>
  <c r="O30" i="131"/>
  <c r="M30" i="131"/>
  <c r="AB30" i="131"/>
  <c r="S30" i="131"/>
  <c r="BL30" i="131"/>
  <c r="BN30" i="131"/>
  <c r="T30" i="131"/>
  <c r="H30" i="131"/>
  <c r="U30" i="131"/>
  <c r="J30" i="131"/>
  <c r="AU30" i="131"/>
  <c r="Q30" i="131"/>
  <c r="AT30" i="131"/>
  <c r="G30" i="131"/>
  <c r="AD30" i="131"/>
  <c r="AV30" i="131"/>
  <c r="I30" i="131"/>
  <c r="C30" i="131"/>
  <c r="BD30" i="131"/>
  <c r="P30" i="131"/>
  <c r="N29" i="123"/>
  <c r="L29" i="123"/>
  <c r="M29" i="123"/>
  <c r="P49" i="123"/>
  <c r="Q49" i="123"/>
  <c r="O49" i="123"/>
  <c r="K49" i="123"/>
  <c r="L38" i="124"/>
  <c r="N38" i="124"/>
  <c r="M38" i="124"/>
  <c r="Q7" i="127"/>
  <c r="P53" i="125"/>
  <c r="Q53" i="125"/>
  <c r="K53" i="125"/>
  <c r="O53" i="125"/>
  <c r="K63" i="125"/>
  <c r="Q63" i="125"/>
  <c r="P63" i="125"/>
  <c r="O63" i="125"/>
  <c r="K22" i="127"/>
  <c r="P22" i="127"/>
  <c r="O22" i="127"/>
  <c r="Q22" i="127"/>
  <c r="M44" i="123"/>
  <c r="N44" i="123"/>
  <c r="L44" i="123"/>
  <c r="N44" i="126"/>
  <c r="M44" i="126"/>
  <c r="L44" i="126"/>
  <c r="M3" i="124"/>
  <c r="O39" i="126"/>
  <c r="P39" i="126"/>
  <c r="K39" i="126"/>
  <c r="Q39" i="126"/>
  <c r="Q45" i="122"/>
  <c r="O45" i="122"/>
  <c r="P45" i="122"/>
  <c r="K45" i="122"/>
  <c r="P31" i="124"/>
  <c r="Q31" i="124"/>
  <c r="K31" i="124"/>
  <c r="O31" i="124"/>
  <c r="K31" i="126"/>
  <c r="Q31" i="126"/>
  <c r="O31" i="126"/>
  <c r="P31" i="126"/>
  <c r="K47" i="124"/>
  <c r="O47" i="124"/>
  <c r="Q47" i="124"/>
  <c r="P47" i="124"/>
  <c r="L56" i="123"/>
  <c r="M56" i="123"/>
  <c r="N56" i="123"/>
  <c r="P56" i="125"/>
  <c r="K56" i="125"/>
  <c r="O56" i="125"/>
  <c r="Q56" i="125"/>
  <c r="L48" i="125"/>
  <c r="N48" i="125"/>
  <c r="M48" i="125"/>
  <c r="N24" i="126"/>
  <c r="L24" i="126"/>
  <c r="M24" i="126"/>
  <c r="N6" i="125"/>
  <c r="O27" i="123"/>
  <c r="K27" i="123"/>
  <c r="Q27" i="123"/>
  <c r="P27" i="123"/>
  <c r="L61" i="126"/>
  <c r="M61" i="126"/>
  <c r="N61" i="126"/>
  <c r="M40" i="124"/>
  <c r="N40" i="124"/>
  <c r="L40" i="124"/>
  <c r="O44" i="122"/>
  <c r="P44" i="122"/>
  <c r="Q44" i="122"/>
  <c r="K44" i="122"/>
  <c r="M21" i="124"/>
  <c r="N21" i="124"/>
  <c r="L21" i="124"/>
  <c r="Q55" i="127"/>
  <c r="O55" i="127"/>
  <c r="P55" i="127"/>
  <c r="K55" i="127"/>
  <c r="O24" i="126"/>
  <c r="K24" i="126"/>
  <c r="Q24" i="126"/>
  <c r="P24" i="126"/>
  <c r="P53" i="126"/>
  <c r="K53" i="126"/>
  <c r="O53" i="126"/>
  <c r="Q53" i="126"/>
  <c r="Q37" i="122"/>
  <c r="P37" i="122"/>
  <c r="O37" i="122"/>
  <c r="K37" i="122"/>
  <c r="K55" i="123"/>
  <c r="O55" i="123"/>
  <c r="Q55" i="123"/>
  <c r="P55" i="123"/>
  <c r="N39" i="122"/>
  <c r="L39" i="122"/>
  <c r="M39" i="122"/>
  <c r="M9" i="122"/>
  <c r="L9" i="122"/>
  <c r="N9" i="122"/>
  <c r="M6" i="122"/>
  <c r="L6" i="122"/>
  <c r="N6" i="122"/>
  <c r="AL26" i="131"/>
  <c r="BC26" i="131"/>
  <c r="O26" i="131"/>
  <c r="L26" i="131"/>
  <c r="BN26" i="131"/>
  <c r="G26" i="131"/>
  <c r="U26" i="131"/>
  <c r="BE26" i="131"/>
  <c r="H26" i="131"/>
  <c r="S26" i="131"/>
  <c r="J26" i="131"/>
  <c r="I26" i="131"/>
  <c r="Q26" i="131"/>
  <c r="BD26" i="131"/>
  <c r="AD26" i="131"/>
  <c r="AK26" i="131"/>
  <c r="AU26" i="131"/>
  <c r="C26" i="131"/>
  <c r="B26" i="131"/>
  <c r="T26" i="131"/>
  <c r="P26" i="131"/>
  <c r="E26" i="131"/>
  <c r="N26" i="131"/>
  <c r="AC26" i="131"/>
  <c r="AB26" i="131"/>
  <c r="AM26" i="131"/>
  <c r="BM26" i="131"/>
  <c r="BL26" i="131"/>
  <c r="AT26" i="131"/>
  <c r="AV26" i="131"/>
  <c r="F26" i="131"/>
  <c r="M26" i="131"/>
  <c r="AK48" i="47"/>
  <c r="AI48" i="47"/>
  <c r="AJ48" i="47"/>
  <c r="A153" i="61"/>
  <c r="A17" i="110"/>
  <c r="D6" i="115"/>
  <c r="A9" i="119"/>
  <c r="A65" i="120"/>
  <c r="A5" i="118"/>
  <c r="A33" i="109"/>
  <c r="A29" i="120"/>
  <c r="D42" i="115"/>
  <c r="A125" i="61"/>
  <c r="AK41" i="47"/>
  <c r="AI41" i="47"/>
  <c r="AJ41" i="47"/>
  <c r="D32" i="115"/>
  <c r="A37" i="109"/>
  <c r="A73" i="120"/>
  <c r="A129" i="120"/>
  <c r="A65" i="109"/>
  <c r="A9" i="118"/>
  <c r="A17" i="119"/>
  <c r="A33" i="110"/>
  <c r="D4" i="115"/>
  <c r="AI97" i="47"/>
  <c r="A349" i="61"/>
  <c r="AK97" i="47"/>
  <c r="AJ97" i="47"/>
  <c r="AI108" i="47"/>
  <c r="A393" i="61"/>
  <c r="AK108" i="47"/>
  <c r="AJ108" i="47"/>
  <c r="A108" i="120"/>
  <c r="D25" i="115"/>
  <c r="A56" i="109"/>
  <c r="AK45" i="47"/>
  <c r="AJ45" i="47"/>
  <c r="AI45" i="47"/>
  <c r="A141" i="61"/>
  <c r="A45" i="120"/>
  <c r="D46" i="115"/>
  <c r="Q49" i="127"/>
  <c r="P49" i="127"/>
  <c r="K49" i="127"/>
  <c r="O49" i="127"/>
  <c r="N53" i="127"/>
  <c r="L53" i="127"/>
  <c r="M53" i="127"/>
  <c r="N37" i="126"/>
  <c r="M37" i="126"/>
  <c r="L37" i="126"/>
  <c r="L20" i="124"/>
  <c r="N20" i="124"/>
  <c r="M20" i="124"/>
  <c r="N60" i="123"/>
  <c r="M60" i="123"/>
  <c r="L60" i="123"/>
  <c r="Q56" i="126"/>
  <c r="P56" i="126"/>
  <c r="O56" i="126"/>
  <c r="K56" i="126"/>
  <c r="P34" i="125"/>
  <c r="K34" i="125"/>
  <c r="Q34" i="125"/>
  <c r="O34" i="125"/>
  <c r="O42" i="125"/>
  <c r="Q42" i="125"/>
  <c r="K42" i="125"/>
  <c r="P42" i="125"/>
  <c r="L43" i="123"/>
  <c r="N43" i="123"/>
  <c r="M43" i="123"/>
  <c r="Q45" i="123"/>
  <c r="K45" i="123"/>
  <c r="P45" i="123"/>
  <c r="O45" i="123"/>
  <c r="K48" i="122"/>
  <c r="P48" i="122"/>
  <c r="Q48" i="122"/>
  <c r="O48" i="122"/>
  <c r="Q39" i="122"/>
  <c r="P39" i="122"/>
  <c r="O39" i="122"/>
  <c r="K39" i="122"/>
  <c r="K26" i="123"/>
  <c r="O26" i="123"/>
  <c r="Q26" i="123"/>
  <c r="P26" i="123"/>
  <c r="O50" i="127"/>
  <c r="Q50" i="127"/>
  <c r="K50" i="127"/>
  <c r="P50" i="127"/>
  <c r="N43" i="126"/>
  <c r="M43" i="126"/>
  <c r="L43" i="126"/>
  <c r="K56" i="122"/>
  <c r="P56" i="122"/>
  <c r="O56" i="122"/>
  <c r="Q56" i="122"/>
  <c r="M27" i="125"/>
  <c r="L27" i="125"/>
  <c r="N27" i="125"/>
  <c r="K22" i="122"/>
  <c r="P22" i="122"/>
  <c r="Q22" i="122"/>
  <c r="O22" i="122"/>
  <c r="K61" i="124"/>
  <c r="P61" i="124"/>
  <c r="O61" i="124"/>
  <c r="Q61" i="124"/>
  <c r="C49" i="131"/>
  <c r="BM49" i="131"/>
  <c r="BE49" i="131"/>
  <c r="J49" i="131"/>
  <c r="BC49" i="131"/>
  <c r="AB49" i="131"/>
  <c r="P49" i="131"/>
  <c r="H49" i="131"/>
  <c r="F49" i="131"/>
  <c r="O49" i="131"/>
  <c r="AK49" i="131"/>
  <c r="BN49" i="131"/>
  <c r="AV49" i="131"/>
  <c r="AU49" i="131"/>
  <c r="AL49" i="131"/>
  <c r="E49" i="131"/>
  <c r="BD49" i="131"/>
  <c r="AT49" i="131"/>
  <c r="U49" i="131"/>
  <c r="M49" i="131"/>
  <c r="L49" i="131"/>
  <c r="AD49" i="131"/>
  <c r="G49" i="131"/>
  <c r="AM49" i="131"/>
  <c r="Q49" i="131"/>
  <c r="B49" i="131"/>
  <c r="S49" i="131"/>
  <c r="I49" i="131"/>
  <c r="BL49" i="131"/>
  <c r="T49" i="131"/>
  <c r="AC49" i="131"/>
  <c r="N49" i="131"/>
  <c r="N65" i="122"/>
  <c r="L65" i="122"/>
  <c r="M65" i="122"/>
  <c r="M34" i="122"/>
  <c r="N34" i="122"/>
  <c r="L34" i="122"/>
  <c r="BL119" i="131"/>
  <c r="B119" i="131"/>
  <c r="F119" i="131"/>
  <c r="AD119" i="131"/>
  <c r="E119" i="131"/>
  <c r="G119" i="131"/>
  <c r="C119" i="131"/>
  <c r="L119" i="131"/>
  <c r="S119" i="131"/>
  <c r="AC119" i="131"/>
  <c r="U119" i="131"/>
  <c r="O119" i="131"/>
  <c r="AV119" i="131"/>
  <c r="AK119" i="131"/>
  <c r="BM119" i="131"/>
  <c r="AL119" i="131"/>
  <c r="H119" i="131"/>
  <c r="J119" i="131"/>
  <c r="BE119" i="131"/>
  <c r="AB119" i="131"/>
  <c r="BN119" i="131"/>
  <c r="AU119" i="131"/>
  <c r="BC119" i="131"/>
  <c r="T119" i="131"/>
  <c r="I119" i="131"/>
  <c r="BD119" i="131"/>
  <c r="Q119" i="131"/>
  <c r="AM119" i="131"/>
  <c r="P119" i="131"/>
  <c r="M119" i="131"/>
  <c r="AT119" i="131"/>
  <c r="N119" i="131"/>
  <c r="AT112" i="131"/>
  <c r="BE112" i="131"/>
  <c r="G112" i="131"/>
  <c r="E112" i="131"/>
  <c r="S112" i="131"/>
  <c r="BL112" i="131"/>
  <c r="BN112" i="131"/>
  <c r="N112" i="131"/>
  <c r="O112" i="131"/>
  <c r="H112" i="131"/>
  <c r="B112" i="131"/>
  <c r="AV112" i="131"/>
  <c r="I112" i="131"/>
  <c r="Q112" i="131"/>
  <c r="AD112" i="131"/>
  <c r="BM112" i="131"/>
  <c r="M112" i="131"/>
  <c r="BC112" i="131"/>
  <c r="BD112" i="131"/>
  <c r="AC112" i="131"/>
  <c r="P112" i="131"/>
  <c r="T112" i="131"/>
  <c r="AL112" i="131"/>
  <c r="AK112" i="131"/>
  <c r="C112" i="131"/>
  <c r="F112" i="131"/>
  <c r="AM112" i="131"/>
  <c r="L112" i="131"/>
  <c r="AU112" i="131"/>
  <c r="U112" i="131"/>
  <c r="J112" i="131"/>
  <c r="AB112" i="131"/>
  <c r="AI44" i="47"/>
  <c r="AK44" i="47"/>
  <c r="AJ44" i="47"/>
  <c r="A137" i="61"/>
  <c r="A112" i="120"/>
  <c r="D57" i="115"/>
  <c r="AJ87" i="47"/>
  <c r="A309" i="61"/>
  <c r="AK87" i="47"/>
  <c r="AI87" i="47"/>
  <c r="A60" i="120"/>
  <c r="A32" i="109"/>
  <c r="D31" i="115"/>
  <c r="AK54" i="47"/>
  <c r="A177" i="61"/>
  <c r="AJ54" i="47"/>
  <c r="AI54" i="47"/>
  <c r="AK84" i="47"/>
  <c r="A297" i="61"/>
  <c r="AJ84" i="47"/>
  <c r="AI84" i="47"/>
  <c r="A21" i="110"/>
  <c r="A41" i="109"/>
  <c r="D16" i="115"/>
  <c r="A12" i="56"/>
  <c r="A81" i="120"/>
  <c r="A25" i="120"/>
  <c r="A13" i="109"/>
  <c r="D26" i="115"/>
  <c r="D29" i="115"/>
  <c r="A48" i="109"/>
  <c r="A92" i="120"/>
  <c r="D66" i="115"/>
  <c r="A5" i="120"/>
  <c r="A53" i="120"/>
  <c r="D54" i="115"/>
  <c r="A173" i="61"/>
  <c r="AJ53" i="47"/>
  <c r="AI53" i="47"/>
  <c r="AK53" i="47"/>
  <c r="BD71" i="131"/>
  <c r="F71" i="131"/>
  <c r="BC71" i="131"/>
  <c r="L71" i="131"/>
  <c r="I71" i="131"/>
  <c r="AL71" i="131"/>
  <c r="O71" i="131"/>
  <c r="G71" i="131"/>
  <c r="P71" i="131"/>
  <c r="E71" i="131"/>
  <c r="AD71" i="131"/>
  <c r="AV71" i="131"/>
  <c r="J71" i="131"/>
  <c r="BM71" i="131"/>
  <c r="T71" i="131"/>
  <c r="M71" i="131"/>
  <c r="AC71" i="131"/>
  <c r="AB71" i="131"/>
  <c r="C71" i="131"/>
  <c r="AT71" i="131"/>
  <c r="U71" i="131"/>
  <c r="Q71" i="131"/>
  <c r="BE71" i="131"/>
  <c r="AM71" i="131"/>
  <c r="BN71" i="131"/>
  <c r="BL71" i="131"/>
  <c r="N71" i="131"/>
  <c r="H71" i="131"/>
  <c r="AU71" i="131"/>
  <c r="B71" i="131"/>
  <c r="S71" i="131"/>
  <c r="AK71" i="131"/>
  <c r="AM44" i="131"/>
  <c r="BD44" i="131"/>
  <c r="BM44" i="131"/>
  <c r="L44" i="131"/>
  <c r="BL44" i="131"/>
  <c r="AT44" i="131"/>
  <c r="J44" i="131"/>
  <c r="BN44" i="131"/>
  <c r="M44" i="131"/>
  <c r="B44" i="131"/>
  <c r="Q44" i="131"/>
  <c r="N44" i="131"/>
  <c r="S44" i="131"/>
  <c r="AD44" i="131"/>
  <c r="T44" i="131"/>
  <c r="BE44" i="131"/>
  <c r="AU44" i="131"/>
  <c r="I44" i="131"/>
  <c r="AV44" i="131"/>
  <c r="O44" i="131"/>
  <c r="G44" i="131"/>
  <c r="F44" i="131"/>
  <c r="U44" i="131"/>
  <c r="AC44" i="131"/>
  <c r="E44" i="131"/>
  <c r="AB44" i="131"/>
  <c r="BC44" i="131"/>
  <c r="C44" i="131"/>
  <c r="AL44" i="131"/>
  <c r="P44" i="131"/>
  <c r="AK44" i="131"/>
  <c r="H44" i="131"/>
  <c r="AT75" i="131"/>
  <c r="H75" i="131"/>
  <c r="AV75" i="131"/>
  <c r="N75" i="131"/>
  <c r="BC75" i="131"/>
  <c r="B75" i="131"/>
  <c r="AD75" i="131"/>
  <c r="AB75" i="131"/>
  <c r="J75" i="131"/>
  <c r="AU75" i="131"/>
  <c r="E75" i="131"/>
  <c r="G75" i="131"/>
  <c r="AK75" i="131"/>
  <c r="O75" i="131"/>
  <c r="BD75" i="131"/>
  <c r="I75" i="131"/>
  <c r="BM75" i="131"/>
  <c r="M75" i="131"/>
  <c r="U75" i="131"/>
  <c r="AC75" i="131"/>
  <c r="BE75" i="131"/>
  <c r="S75" i="131"/>
  <c r="Q75" i="131"/>
  <c r="BN75" i="131"/>
  <c r="BL75" i="131"/>
  <c r="L75" i="131"/>
  <c r="T75" i="131"/>
  <c r="C75" i="131"/>
  <c r="AL75" i="131"/>
  <c r="P75" i="131"/>
  <c r="F75" i="131"/>
  <c r="AM75" i="131"/>
  <c r="AV115" i="131"/>
  <c r="BL115" i="131"/>
  <c r="AK115" i="131"/>
  <c r="BD115" i="131"/>
  <c r="E115" i="131"/>
  <c r="AM115" i="131"/>
  <c r="F115" i="131"/>
  <c r="M115" i="131"/>
  <c r="S115" i="131"/>
  <c r="J115" i="131"/>
  <c r="N115" i="131"/>
  <c r="AB115" i="131"/>
  <c r="BC115" i="131"/>
  <c r="L115" i="131"/>
  <c r="U115" i="131"/>
  <c r="AT115" i="131"/>
  <c r="P115" i="131"/>
  <c r="AU115" i="131"/>
  <c r="AD115" i="131"/>
  <c r="BN115" i="131"/>
  <c r="AL115" i="131"/>
  <c r="C115" i="131"/>
  <c r="BM115" i="131"/>
  <c r="H115" i="131"/>
  <c r="G115" i="131"/>
  <c r="Q115" i="131"/>
  <c r="I115" i="131"/>
  <c r="AC115" i="131"/>
  <c r="O115" i="131"/>
  <c r="BE115" i="131"/>
  <c r="B115" i="131"/>
  <c r="T115" i="131"/>
  <c r="P49" i="122"/>
  <c r="K49" i="122"/>
  <c r="Q49" i="122"/>
  <c r="O49" i="122"/>
  <c r="N34" i="124"/>
  <c r="M34" i="124"/>
  <c r="L34" i="124"/>
  <c r="L46" i="125"/>
  <c r="M46" i="125"/>
  <c r="N46" i="125"/>
  <c r="L36" i="127"/>
  <c r="N36" i="127"/>
  <c r="M36" i="127"/>
  <c r="M56" i="124"/>
  <c r="N56" i="124"/>
  <c r="L56" i="124"/>
  <c r="K52" i="126"/>
  <c r="P52" i="126"/>
  <c r="O52" i="126"/>
  <c r="Q52" i="126"/>
  <c r="L22" i="125"/>
  <c r="N22" i="125"/>
  <c r="M22" i="125"/>
  <c r="N29" i="125"/>
  <c r="M29" i="125"/>
  <c r="L29" i="125"/>
  <c r="N24" i="123"/>
  <c r="L24" i="123"/>
  <c r="M24" i="123"/>
  <c r="P23" i="123"/>
  <c r="O23" i="123"/>
  <c r="K23" i="123"/>
  <c r="Q23" i="123"/>
  <c r="M54" i="124"/>
  <c r="N54" i="124"/>
  <c r="L54" i="124"/>
  <c r="N62" i="123"/>
  <c r="M62" i="123"/>
  <c r="L62" i="123"/>
  <c r="N39" i="126"/>
  <c r="L39" i="126"/>
  <c r="M39" i="126"/>
  <c r="M23" i="125"/>
  <c r="L23" i="125"/>
  <c r="N23" i="125"/>
  <c r="Q18" i="123"/>
  <c r="O18" i="123"/>
  <c r="P18" i="123"/>
  <c r="K18" i="123"/>
  <c r="M59" i="125"/>
  <c r="N59" i="125"/>
  <c r="L59" i="125"/>
  <c r="O30" i="124"/>
  <c r="K30" i="124"/>
  <c r="Q30" i="124"/>
  <c r="P30" i="124"/>
  <c r="O18" i="126"/>
  <c r="K18" i="126"/>
  <c r="P18" i="126"/>
  <c r="Q18" i="126"/>
  <c r="K56" i="123"/>
  <c r="P56" i="123"/>
  <c r="Q56" i="123"/>
  <c r="O56" i="123"/>
  <c r="N56" i="127"/>
  <c r="L56" i="127"/>
  <c r="M56" i="127"/>
  <c r="M8" i="125"/>
  <c r="L8" i="125"/>
  <c r="N8" i="125"/>
  <c r="N56" i="125"/>
  <c r="L56" i="125"/>
  <c r="M56" i="125"/>
  <c r="N35" i="126"/>
  <c r="L35" i="126"/>
  <c r="M35" i="126"/>
  <c r="K57" i="124"/>
  <c r="P57" i="124"/>
  <c r="Q57" i="124"/>
  <c r="O57" i="124"/>
  <c r="K34" i="126"/>
  <c r="O34" i="126"/>
  <c r="Q34" i="126"/>
  <c r="P34" i="126"/>
  <c r="O53" i="122"/>
  <c r="Q53" i="122"/>
  <c r="P53" i="122"/>
  <c r="K53" i="122"/>
  <c r="L65" i="126"/>
  <c r="M65" i="126"/>
  <c r="N65" i="126"/>
  <c r="P24" i="127"/>
  <c r="Q24" i="127"/>
  <c r="K24" i="127"/>
  <c r="O24" i="127"/>
  <c r="L27" i="123"/>
  <c r="N27" i="123"/>
  <c r="M27" i="123"/>
  <c r="O23" i="127"/>
  <c r="P23" i="127"/>
  <c r="Q23" i="127"/>
  <c r="K23" i="127"/>
  <c r="L63" i="122"/>
  <c r="M63" i="122"/>
  <c r="N63" i="122"/>
  <c r="M42" i="122"/>
  <c r="N42" i="122"/>
  <c r="L42" i="122"/>
  <c r="M50" i="122"/>
  <c r="N50" i="122"/>
  <c r="L50" i="122"/>
  <c r="A48" i="120"/>
  <c r="D55" i="115"/>
  <c r="A245" i="61"/>
  <c r="AK71" i="47"/>
  <c r="AJ71" i="47"/>
  <c r="AI71" i="47"/>
  <c r="AI93" i="47"/>
  <c r="AJ93" i="47"/>
  <c r="AK93" i="47"/>
  <c r="A333" i="61"/>
  <c r="AI122" i="47"/>
  <c r="A449" i="61"/>
  <c r="AK122" i="47"/>
  <c r="AJ122" i="47"/>
  <c r="AK123" i="47"/>
  <c r="AJ123" i="47"/>
  <c r="AI123" i="47"/>
  <c r="A453" i="61"/>
  <c r="A413" i="61"/>
  <c r="AK113" i="47"/>
  <c r="AI113" i="47"/>
  <c r="AJ113" i="47"/>
  <c r="F38" i="131"/>
  <c r="C38" i="131"/>
  <c r="BL38" i="131"/>
  <c r="H38" i="131"/>
  <c r="AL38" i="131"/>
  <c r="BN38" i="131"/>
  <c r="S38" i="131"/>
  <c r="BM38" i="131"/>
  <c r="M38" i="131"/>
  <c r="AT38" i="131"/>
  <c r="G38" i="131"/>
  <c r="T38" i="131"/>
  <c r="AM38" i="131"/>
  <c r="BD38" i="131"/>
  <c r="U38" i="131"/>
  <c r="BE38" i="131"/>
  <c r="L38" i="131"/>
  <c r="AK38" i="131"/>
  <c r="P38" i="131"/>
  <c r="AC38" i="131"/>
  <c r="AV38" i="131"/>
  <c r="AD38" i="131"/>
  <c r="B38" i="131"/>
  <c r="AU38" i="131"/>
  <c r="J38" i="131"/>
  <c r="Q38" i="131"/>
  <c r="N38" i="131"/>
  <c r="E38" i="131"/>
  <c r="O38" i="131"/>
  <c r="BC38" i="131"/>
  <c r="AB38" i="131"/>
  <c r="I38" i="131"/>
  <c r="M5" i="123" l="1"/>
  <c r="N12" i="127"/>
  <c r="O5" i="123"/>
  <c r="M15" i="123"/>
  <c r="M15" i="125"/>
  <c r="K4" i="123"/>
  <c r="L15" i="125"/>
  <c r="M9" i="127"/>
  <c r="K8" i="124"/>
  <c r="M7" i="125"/>
  <c r="O15" i="127"/>
  <c r="Q15" i="123"/>
  <c r="P15" i="127"/>
  <c r="P14" i="126"/>
  <c r="K15" i="127"/>
  <c r="L8" i="126"/>
  <c r="L9" i="125"/>
  <c r="Q13" i="127"/>
  <c r="L3" i="123"/>
  <c r="AQ61" i="128" s="1"/>
  <c r="K14" i="126"/>
  <c r="K6" i="122"/>
  <c r="K8" i="125"/>
  <c r="O5" i="122"/>
  <c r="L10" i="126"/>
  <c r="O14" i="126"/>
  <c r="Q7" i="126"/>
  <c r="N3" i="124"/>
  <c r="BA97" i="128" s="1"/>
  <c r="P7" i="127"/>
  <c r="P7" i="125"/>
  <c r="O4" i="124"/>
  <c r="K7" i="127"/>
  <c r="M8" i="126"/>
  <c r="O7" i="125"/>
  <c r="Q14" i="127"/>
  <c r="O6" i="122"/>
  <c r="O8" i="125"/>
  <c r="Q5" i="122"/>
  <c r="L8" i="127"/>
  <c r="M12" i="124"/>
  <c r="Q10" i="125"/>
  <c r="K7" i="125"/>
  <c r="P14" i="127"/>
  <c r="P9" i="125"/>
  <c r="Q8" i="125"/>
  <c r="P5" i="122"/>
  <c r="K12" i="124"/>
  <c r="Q13" i="124"/>
  <c r="M10" i="126"/>
  <c r="P7" i="126"/>
  <c r="K13" i="127"/>
  <c r="Q4" i="124"/>
  <c r="M16" i="124"/>
  <c r="Q14" i="123"/>
  <c r="K4" i="124"/>
  <c r="N16" i="124"/>
  <c r="O12" i="126"/>
  <c r="K14" i="127"/>
  <c r="P13" i="123"/>
  <c r="K13" i="124"/>
  <c r="P13" i="124"/>
  <c r="L7" i="125"/>
  <c r="K3" i="125"/>
  <c r="K15" i="123"/>
  <c r="K7" i="126"/>
  <c r="M6" i="125"/>
  <c r="Q12" i="126"/>
  <c r="P3" i="124"/>
  <c r="K10" i="125"/>
  <c r="P4" i="126"/>
  <c r="O6" i="125"/>
  <c r="O14" i="124"/>
  <c r="K4" i="126"/>
  <c r="L15" i="122"/>
  <c r="P14" i="123"/>
  <c r="O10" i="122"/>
  <c r="O4" i="126"/>
  <c r="N4" i="122"/>
  <c r="L14" i="125"/>
  <c r="M4" i="122"/>
  <c r="K9" i="123"/>
  <c r="M15" i="127"/>
  <c r="O13" i="127"/>
  <c r="O9" i="122"/>
  <c r="Q9" i="123"/>
  <c r="N8" i="124"/>
  <c r="L12" i="125"/>
  <c r="L15" i="127"/>
  <c r="P12" i="125"/>
  <c r="L15" i="124"/>
  <c r="L12" i="122"/>
  <c r="P13" i="122"/>
  <c r="M9" i="126"/>
  <c r="P15" i="122"/>
  <c r="K6" i="127"/>
  <c r="Q16" i="125"/>
  <c r="M15" i="126"/>
  <c r="M14" i="124"/>
  <c r="M8" i="127"/>
  <c r="N12" i="124"/>
  <c r="K3" i="124"/>
  <c r="K14" i="124"/>
  <c r="Q3" i="124"/>
  <c r="O8" i="126"/>
  <c r="P3" i="122"/>
  <c r="L13" i="126"/>
  <c r="P10" i="125"/>
  <c r="N15" i="122"/>
  <c r="P9" i="122"/>
  <c r="P10" i="122"/>
  <c r="M14" i="125"/>
  <c r="P9" i="123"/>
  <c r="Q6" i="125"/>
  <c r="M5" i="124"/>
  <c r="M12" i="125"/>
  <c r="K12" i="125"/>
  <c r="P6" i="127"/>
  <c r="L15" i="126"/>
  <c r="L5" i="124"/>
  <c r="K16" i="122"/>
  <c r="M4" i="124"/>
  <c r="Q16" i="122"/>
  <c r="Q3" i="125"/>
  <c r="M8" i="124"/>
  <c r="O10" i="123"/>
  <c r="N12" i="122"/>
  <c r="O13" i="122"/>
  <c r="Q15" i="122"/>
  <c r="Q6" i="127"/>
  <c r="P16" i="125"/>
  <c r="N14" i="124"/>
  <c r="N13" i="126"/>
  <c r="Q8" i="126"/>
  <c r="K14" i="123"/>
  <c r="P16" i="122"/>
  <c r="L5" i="125"/>
  <c r="N4" i="124"/>
  <c r="O3" i="125"/>
  <c r="BH94" i="128" s="1"/>
  <c r="AC94" i="128" s="1"/>
  <c r="P4" i="123"/>
  <c r="Q10" i="123"/>
  <c r="Q13" i="122"/>
  <c r="K15" i="122"/>
  <c r="P12" i="124"/>
  <c r="Q12" i="124"/>
  <c r="P8" i="126"/>
  <c r="P14" i="124"/>
  <c r="O7" i="123"/>
  <c r="P6" i="125"/>
  <c r="K9" i="122"/>
  <c r="K10" i="122"/>
  <c r="N15" i="124"/>
  <c r="L8" i="123"/>
  <c r="N5" i="125"/>
  <c r="N4" i="127"/>
  <c r="Q4" i="123"/>
  <c r="K11" i="124"/>
  <c r="K10" i="123"/>
  <c r="L10" i="125"/>
  <c r="K5" i="123"/>
  <c r="O8" i="124"/>
  <c r="M10" i="124"/>
  <c r="L4" i="127"/>
  <c r="P11" i="124"/>
  <c r="M10" i="125"/>
  <c r="O16" i="124"/>
  <c r="N10" i="124"/>
  <c r="Q11" i="124"/>
  <c r="K9" i="125"/>
  <c r="L4" i="123"/>
  <c r="Q14" i="122"/>
  <c r="P5" i="123"/>
  <c r="K16" i="124"/>
  <c r="P8" i="124"/>
  <c r="M9" i="123"/>
  <c r="M16" i="123"/>
  <c r="Q9" i="125"/>
  <c r="O15" i="123"/>
  <c r="M4" i="123"/>
  <c r="K14" i="122"/>
  <c r="P5" i="124"/>
  <c r="Q16" i="124"/>
  <c r="O8" i="122"/>
  <c r="K7" i="123"/>
  <c r="K7" i="124"/>
  <c r="M6" i="126"/>
  <c r="O11" i="127"/>
  <c r="N13" i="122"/>
  <c r="M11" i="125"/>
  <c r="P9" i="126"/>
  <c r="M16" i="125"/>
  <c r="N6" i="126"/>
  <c r="N4" i="125"/>
  <c r="K11" i="125"/>
  <c r="P6" i="124"/>
  <c r="O15" i="125"/>
  <c r="Q6" i="124"/>
  <c r="Q15" i="125"/>
  <c r="O11" i="125"/>
  <c r="L12" i="123"/>
  <c r="L11" i="125"/>
  <c r="P11" i="127"/>
  <c r="Q11" i="127"/>
  <c r="O6" i="124"/>
  <c r="O3" i="123"/>
  <c r="M10" i="123"/>
  <c r="P11" i="125"/>
  <c r="N14" i="127"/>
  <c r="M12" i="123"/>
  <c r="K15" i="126"/>
  <c r="O6" i="126"/>
  <c r="K3" i="123"/>
  <c r="N10" i="123"/>
  <c r="M14" i="127"/>
  <c r="P15" i="126"/>
  <c r="P5" i="126"/>
  <c r="Q3" i="123"/>
  <c r="L8" i="122"/>
  <c r="O15" i="126"/>
  <c r="Q6" i="126"/>
  <c r="K6" i="126"/>
  <c r="Q5" i="126"/>
  <c r="M5" i="127"/>
  <c r="M8" i="122"/>
  <c r="L16" i="126"/>
  <c r="O9" i="126"/>
  <c r="N16" i="126"/>
  <c r="K9" i="126"/>
  <c r="L4" i="125"/>
  <c r="N16" i="125"/>
  <c r="O5" i="126"/>
  <c r="N5" i="127"/>
  <c r="P15" i="125"/>
  <c r="L13" i="122"/>
  <c r="F42" i="115"/>
  <c r="N3" i="126"/>
  <c r="F54" i="115"/>
  <c r="F17" i="115"/>
  <c r="L3" i="126"/>
  <c r="BQ35" i="128" s="1"/>
  <c r="AD35" i="128" s="1"/>
  <c r="M7" i="126"/>
  <c r="K8" i="127"/>
  <c r="K6" i="123"/>
  <c r="K11" i="122"/>
  <c r="O8" i="127"/>
  <c r="N11" i="127"/>
  <c r="P6" i="123"/>
  <c r="N4" i="126"/>
  <c r="K15" i="124"/>
  <c r="F62" i="115"/>
  <c r="F34" i="115"/>
  <c r="O3" i="127"/>
  <c r="BZ119" i="128" s="1"/>
  <c r="AE119" i="128" s="1"/>
  <c r="N13" i="125"/>
  <c r="F38" i="115"/>
  <c r="O7" i="124"/>
  <c r="P7" i="123"/>
  <c r="M12" i="126"/>
  <c r="K9" i="124"/>
  <c r="K3" i="127"/>
  <c r="L13" i="125"/>
  <c r="P5" i="125"/>
  <c r="M6" i="124"/>
  <c r="F32" i="115"/>
  <c r="F40" i="115"/>
  <c r="Q7" i="124"/>
  <c r="L7" i="127"/>
  <c r="P3" i="127"/>
  <c r="Q5" i="125"/>
  <c r="L6" i="124"/>
  <c r="F39" i="115"/>
  <c r="L3" i="122"/>
  <c r="AI5" i="128" s="1"/>
  <c r="Q9" i="124"/>
  <c r="N12" i="126"/>
  <c r="P11" i="122"/>
  <c r="L11" i="126"/>
  <c r="L6" i="123"/>
  <c r="M3" i="122"/>
  <c r="P9" i="124"/>
  <c r="N7" i="127"/>
  <c r="L11" i="122"/>
  <c r="F64" i="115"/>
  <c r="F41" i="115"/>
  <c r="M13" i="124"/>
  <c r="M6" i="123"/>
  <c r="O11" i="122"/>
  <c r="N11" i="126"/>
  <c r="Q8" i="127"/>
  <c r="M11" i="127"/>
  <c r="O6" i="123"/>
  <c r="M11" i="122"/>
  <c r="F43" i="115"/>
  <c r="F59" i="115"/>
  <c r="O15" i="124"/>
  <c r="F45" i="115"/>
  <c r="F28" i="115"/>
  <c r="L7" i="126"/>
  <c r="K5" i="125"/>
  <c r="L4" i="126"/>
  <c r="Q15" i="124"/>
  <c r="F57" i="115"/>
  <c r="L13" i="124"/>
  <c r="P12" i="127"/>
  <c r="O10" i="124"/>
  <c r="Q10" i="124"/>
  <c r="P10" i="124"/>
  <c r="K12" i="127"/>
  <c r="F50" i="115"/>
  <c r="F29" i="115"/>
  <c r="Q12" i="127"/>
  <c r="F16" i="115"/>
  <c r="F25" i="115"/>
  <c r="F23" i="115"/>
  <c r="F4" i="115"/>
  <c r="F15" i="115"/>
  <c r="F44" i="115"/>
  <c r="F26" i="115"/>
  <c r="F6" i="115"/>
  <c r="F31" i="115"/>
  <c r="F12" i="115"/>
  <c r="F48" i="115"/>
  <c r="F60" i="115"/>
  <c r="F19" i="115"/>
  <c r="F56" i="115"/>
  <c r="F63" i="115"/>
  <c r="F21" i="115"/>
  <c r="F33" i="115"/>
  <c r="F20" i="115"/>
  <c r="F37" i="115"/>
  <c r="F46" i="115"/>
  <c r="F30" i="115"/>
  <c r="F9" i="115"/>
  <c r="F51" i="115"/>
  <c r="F65" i="115"/>
  <c r="F55" i="115"/>
  <c r="F47" i="115"/>
  <c r="F35" i="115"/>
  <c r="F18" i="115"/>
  <c r="F66" i="115"/>
  <c r="F11" i="115"/>
  <c r="F5" i="115"/>
  <c r="F24" i="115"/>
  <c r="F22" i="115"/>
  <c r="F58" i="115"/>
  <c r="F61" i="115"/>
  <c r="F27" i="115"/>
  <c r="H181" i="61"/>
  <c r="G181" i="61"/>
  <c r="I181" i="61"/>
  <c r="I493" i="61"/>
  <c r="G493" i="61"/>
  <c r="H493" i="61"/>
  <c r="G133" i="61"/>
  <c r="I133" i="61"/>
  <c r="H133" i="61"/>
  <c r="G193" i="61"/>
  <c r="I193" i="61"/>
  <c r="H193" i="61"/>
  <c r="H277" i="61"/>
  <c r="G277" i="61"/>
  <c r="I277" i="61"/>
  <c r="I341" i="61"/>
  <c r="G341" i="61"/>
  <c r="H341" i="61"/>
  <c r="G289" i="61"/>
  <c r="I289" i="61"/>
  <c r="H289" i="61"/>
  <c r="H313" i="61"/>
  <c r="G313" i="61"/>
  <c r="I313" i="61"/>
  <c r="G293" i="61"/>
  <c r="H293" i="61"/>
  <c r="I293" i="61"/>
  <c r="H153" i="61"/>
  <c r="I153" i="61"/>
  <c r="G153" i="61"/>
  <c r="H229" i="61"/>
  <c r="I229" i="61"/>
  <c r="G229" i="61"/>
  <c r="G297" i="61"/>
  <c r="H297" i="61"/>
  <c r="I297" i="61"/>
  <c r="AY48" i="128"/>
  <c r="AB48" i="128" s="1"/>
  <c r="AZ102" i="128"/>
  <c r="AZ67" i="128"/>
  <c r="AZ79" i="128"/>
  <c r="AY116" i="128"/>
  <c r="AB116" i="128" s="1"/>
  <c r="AZ89" i="128"/>
  <c r="AZ113" i="128"/>
  <c r="BA31" i="128"/>
  <c r="AZ32" i="128"/>
  <c r="AY47" i="128"/>
  <c r="AB47" i="128" s="1"/>
  <c r="AZ48" i="128"/>
  <c r="AZ98" i="128"/>
  <c r="AY72" i="128"/>
  <c r="AB72" i="128" s="1"/>
  <c r="BA35" i="128"/>
  <c r="AZ45" i="128"/>
  <c r="AZ107" i="128"/>
  <c r="AZ95" i="128"/>
  <c r="AY102" i="128"/>
  <c r="AB102" i="128" s="1"/>
  <c r="AZ64" i="128"/>
  <c r="AY35" i="128"/>
  <c r="AB35" i="128" s="1"/>
  <c r="AY98" i="128"/>
  <c r="AB98" i="128" s="1"/>
  <c r="AZ57" i="128"/>
  <c r="AY66" i="128"/>
  <c r="AB66" i="128" s="1"/>
  <c r="AZ83" i="128"/>
  <c r="AZ80" i="128"/>
  <c r="AY54" i="128"/>
  <c r="AB54" i="128" s="1"/>
  <c r="AZ93" i="128"/>
  <c r="BA111" i="128"/>
  <c r="AY62" i="128"/>
  <c r="AB62" i="128" s="1"/>
  <c r="AY126" i="128"/>
  <c r="AB126" i="128" s="1"/>
  <c r="AY77" i="128"/>
  <c r="AB77" i="128" s="1"/>
  <c r="BA129" i="128"/>
  <c r="AY83" i="128"/>
  <c r="AB83" i="128" s="1"/>
  <c r="AY114" i="128"/>
  <c r="AB114" i="128" s="1"/>
  <c r="AY103" i="128"/>
  <c r="AB103" i="128" s="1"/>
  <c r="AZ115" i="128"/>
  <c r="AY55" i="128"/>
  <c r="AB55" i="128" s="1"/>
  <c r="AZ50" i="128"/>
  <c r="AZ74" i="128"/>
  <c r="AY107" i="128"/>
  <c r="AB107" i="128" s="1"/>
  <c r="BA115" i="128"/>
  <c r="BA125" i="128"/>
  <c r="AZ55" i="128"/>
  <c r="AZ124" i="128"/>
  <c r="AZ88" i="128"/>
  <c r="AZ117" i="128"/>
  <c r="BA79" i="128"/>
  <c r="AZ37" i="128"/>
  <c r="AZ104" i="128"/>
  <c r="AY78" i="128"/>
  <c r="AB78" i="128" s="1"/>
  <c r="AY95" i="128"/>
  <c r="AB95" i="128" s="1"/>
  <c r="AY49" i="128"/>
  <c r="AB49" i="128" s="1"/>
  <c r="AY51" i="128"/>
  <c r="AB51" i="128" s="1"/>
  <c r="AZ120" i="128"/>
  <c r="AZ100" i="128"/>
  <c r="AZ42" i="128"/>
  <c r="AY44" i="128"/>
  <c r="AB44" i="128" s="1"/>
  <c r="AY75" i="128"/>
  <c r="AB75" i="128" s="1"/>
  <c r="AY121" i="128"/>
  <c r="AB121" i="128" s="1"/>
  <c r="AZ75" i="128"/>
  <c r="AZ39" i="128"/>
  <c r="AY41" i="128"/>
  <c r="AB41" i="128" s="1"/>
  <c r="AZ61" i="128"/>
  <c r="AY79" i="128"/>
  <c r="AB79" i="128" s="1"/>
  <c r="AZ54" i="128"/>
  <c r="BA112" i="128"/>
  <c r="AZ114" i="128"/>
  <c r="AY115" i="128"/>
  <c r="AB115" i="128" s="1"/>
  <c r="AZ30" i="128"/>
  <c r="AZ62" i="128"/>
  <c r="AY105" i="128"/>
  <c r="AB105" i="128" s="1"/>
  <c r="AZ40" i="128"/>
  <c r="AY87" i="128"/>
  <c r="AB87" i="128" s="1"/>
  <c r="AY31" i="128"/>
  <c r="AB31" i="128" s="1"/>
  <c r="AZ110" i="128"/>
  <c r="BA51" i="128"/>
  <c r="AY99" i="128"/>
  <c r="AB99" i="128" s="1"/>
  <c r="AY96" i="128"/>
  <c r="AB96" i="128" s="1"/>
  <c r="AY43" i="128"/>
  <c r="AB43" i="128" s="1"/>
  <c r="AZ86" i="128"/>
  <c r="AY127" i="128"/>
  <c r="AB127" i="128" s="1"/>
  <c r="BA57" i="128"/>
  <c r="AY97" i="128"/>
  <c r="AB97" i="128" s="1"/>
  <c r="AZ72" i="128"/>
  <c r="BA34" i="128"/>
  <c r="AZ112" i="128"/>
  <c r="AY129" i="128"/>
  <c r="AB129" i="128" s="1"/>
  <c r="AZ35" i="128"/>
  <c r="AY82" i="128"/>
  <c r="AB82" i="128" s="1"/>
  <c r="AY130" i="128"/>
  <c r="AB130" i="128" s="1"/>
  <c r="AZ71" i="128"/>
  <c r="AY89" i="128"/>
  <c r="AB89" i="128" s="1"/>
  <c r="AZ84" i="128"/>
  <c r="AY123" i="128"/>
  <c r="AB123" i="128" s="1"/>
  <c r="AY109" i="128"/>
  <c r="AB109" i="128" s="1"/>
  <c r="AZ96" i="128"/>
  <c r="AY71" i="128"/>
  <c r="AB71" i="128" s="1"/>
  <c r="AZ31" i="128"/>
  <c r="AY42" i="128"/>
  <c r="AB42" i="128" s="1"/>
  <c r="AY125" i="128"/>
  <c r="AB125" i="128" s="1"/>
  <c r="AZ130" i="128"/>
  <c r="AY33" i="128"/>
  <c r="AB33" i="128" s="1"/>
  <c r="AY39" i="128"/>
  <c r="AB39" i="128" s="1"/>
  <c r="AZ76" i="128"/>
  <c r="AZ51" i="128"/>
  <c r="AZ77" i="128"/>
  <c r="AZ63" i="128"/>
  <c r="AZ33" i="128"/>
  <c r="AY70" i="128"/>
  <c r="AB70" i="128" s="1"/>
  <c r="AZ111" i="128"/>
  <c r="AY53" i="128"/>
  <c r="AB53" i="128" s="1"/>
  <c r="AY122" i="128"/>
  <c r="AB122" i="128" s="1"/>
  <c r="AZ70" i="128"/>
  <c r="AZ103" i="128"/>
  <c r="AY60" i="128"/>
  <c r="AB60" i="128" s="1"/>
  <c r="AZ82" i="128"/>
  <c r="AY81" i="128"/>
  <c r="AB81" i="128" s="1"/>
  <c r="AY104" i="128"/>
  <c r="AB104" i="128" s="1"/>
  <c r="BA116" i="128"/>
  <c r="AY112" i="128"/>
  <c r="AB112" i="128" s="1"/>
  <c r="AZ60" i="128"/>
  <c r="AY108" i="128"/>
  <c r="AB108" i="128" s="1"/>
  <c r="AZ65" i="128"/>
  <c r="AZ58" i="128"/>
  <c r="AY34" i="128"/>
  <c r="AB34" i="128" s="1"/>
  <c r="AY100" i="128"/>
  <c r="AB100" i="128" s="1"/>
  <c r="AY50" i="128"/>
  <c r="AB50" i="128" s="1"/>
  <c r="BA96" i="128"/>
  <c r="AY128" i="128"/>
  <c r="AB128" i="128" s="1"/>
  <c r="AY84" i="128"/>
  <c r="AB84" i="128" s="1"/>
  <c r="AZ34" i="128"/>
  <c r="AY106" i="128"/>
  <c r="AB106" i="128" s="1"/>
  <c r="AZ92" i="128"/>
  <c r="AZ94" i="128"/>
  <c r="AY119" i="128"/>
  <c r="AB119" i="128" s="1"/>
  <c r="AY85" i="128"/>
  <c r="AB85" i="128" s="1"/>
  <c r="AY32" i="128"/>
  <c r="AB32" i="128" s="1"/>
  <c r="AZ119" i="128"/>
  <c r="AZ129" i="128"/>
  <c r="AZ66" i="128"/>
  <c r="AY101" i="128"/>
  <c r="AB101" i="128" s="1"/>
  <c r="BA93" i="128"/>
  <c r="AY120" i="128"/>
  <c r="AB120" i="128" s="1"/>
  <c r="BA108" i="128"/>
  <c r="BA106" i="128"/>
  <c r="AZ109" i="128"/>
  <c r="AZ53" i="128"/>
  <c r="AY111" i="128"/>
  <c r="AB111" i="128" s="1"/>
  <c r="AY91" i="128"/>
  <c r="AB91" i="128" s="1"/>
  <c r="BA75" i="128"/>
  <c r="AY117" i="128"/>
  <c r="AB117" i="128" s="1"/>
  <c r="AZ106" i="128"/>
  <c r="AZ128" i="128"/>
  <c r="AZ38" i="128"/>
  <c r="AZ125" i="128"/>
  <c r="AY118" i="128"/>
  <c r="AB118" i="128" s="1"/>
  <c r="AY67" i="128"/>
  <c r="AB67" i="128" s="1"/>
  <c r="AZ81" i="128"/>
  <c r="AY94" i="128"/>
  <c r="AB94" i="128" s="1"/>
  <c r="AY46" i="128"/>
  <c r="AB46" i="128" s="1"/>
  <c r="BA110" i="128"/>
  <c r="BA102" i="128"/>
  <c r="BA69" i="128"/>
  <c r="AY80" i="128"/>
  <c r="AB80" i="128" s="1"/>
  <c r="AY64" i="128"/>
  <c r="AB64" i="128" s="1"/>
  <c r="AZ101" i="128"/>
  <c r="AY93" i="128"/>
  <c r="AB93" i="128" s="1"/>
  <c r="AZ91" i="128"/>
  <c r="AY88" i="128"/>
  <c r="AB88" i="128" s="1"/>
  <c r="BA46" i="128"/>
  <c r="AY37" i="128"/>
  <c r="AB37" i="128" s="1"/>
  <c r="AY74" i="128"/>
  <c r="AB74" i="128" s="1"/>
  <c r="AZ85" i="128"/>
  <c r="AZ68" i="128"/>
  <c r="AY76" i="128"/>
  <c r="AB76" i="128" s="1"/>
  <c r="AY90" i="128"/>
  <c r="AB90" i="128" s="1"/>
  <c r="AZ41" i="128"/>
  <c r="AY61" i="128"/>
  <c r="AB61" i="128" s="1"/>
  <c r="AY63" i="128"/>
  <c r="AB63" i="128" s="1"/>
  <c r="AY110" i="128"/>
  <c r="AB110" i="128" s="1"/>
  <c r="AZ127" i="128"/>
  <c r="AY38" i="128"/>
  <c r="AB38" i="128" s="1"/>
  <c r="AY92" i="128"/>
  <c r="AB92" i="128" s="1"/>
  <c r="AY65" i="128"/>
  <c r="AB65" i="128" s="1"/>
  <c r="AY68" i="128"/>
  <c r="AB68" i="128" s="1"/>
  <c r="AZ43" i="128"/>
  <c r="BA65" i="128"/>
  <c r="AZ87" i="128"/>
  <c r="AZ97" i="128"/>
  <c r="AZ105" i="128"/>
  <c r="AZ36" i="128"/>
  <c r="AY36" i="128"/>
  <c r="AB36" i="128" s="1"/>
  <c r="BA98" i="128"/>
  <c r="AZ108" i="128"/>
  <c r="AZ123" i="128"/>
  <c r="AY57" i="128"/>
  <c r="AB57" i="128" s="1"/>
  <c r="AZ90" i="128"/>
  <c r="AY124" i="128"/>
  <c r="AB124" i="128" s="1"/>
  <c r="AY86" i="128"/>
  <c r="AB86" i="128" s="1"/>
  <c r="AZ121" i="128"/>
  <c r="BA118" i="128"/>
  <c r="AY56" i="128"/>
  <c r="AB56" i="128" s="1"/>
  <c r="AZ99" i="128"/>
  <c r="AZ47" i="128"/>
  <c r="AY69" i="128"/>
  <c r="AB69" i="128" s="1"/>
  <c r="AZ126" i="128"/>
  <c r="AY30" i="128"/>
  <c r="AB30" i="128" s="1"/>
  <c r="AZ56" i="128"/>
  <c r="AY58" i="128"/>
  <c r="AB58" i="128" s="1"/>
  <c r="BA42" i="128"/>
  <c r="AZ46" i="128"/>
  <c r="AZ44" i="128"/>
  <c r="AZ78" i="128"/>
  <c r="BA82" i="128"/>
  <c r="AZ116" i="128"/>
  <c r="AZ49" i="128"/>
  <c r="AZ122" i="128"/>
  <c r="AY40" i="128"/>
  <c r="AB40" i="128" s="1"/>
  <c r="AY113" i="128"/>
  <c r="AB113" i="128" s="1"/>
  <c r="AZ69" i="128"/>
  <c r="BA71" i="128"/>
  <c r="AY59" i="128"/>
  <c r="AB59" i="128" s="1"/>
  <c r="AY45" i="128"/>
  <c r="AB45" i="128" s="1"/>
  <c r="AY73" i="128"/>
  <c r="AB73" i="128" s="1"/>
  <c r="AZ52" i="128"/>
  <c r="BA100" i="128"/>
  <c r="AY52" i="128"/>
  <c r="AB52" i="128" s="1"/>
  <c r="BA59" i="128"/>
  <c r="BA45" i="128"/>
  <c r="AZ73" i="128"/>
  <c r="AZ59" i="128"/>
  <c r="AZ118" i="128"/>
  <c r="H497" i="61"/>
  <c r="G497" i="61"/>
  <c r="I497" i="61"/>
  <c r="H377" i="61"/>
  <c r="I377" i="61"/>
  <c r="G377" i="61"/>
  <c r="H281" i="61"/>
  <c r="I281" i="61"/>
  <c r="G281" i="61"/>
  <c r="H205" i="61"/>
  <c r="I205" i="61"/>
  <c r="G205" i="61"/>
  <c r="I337" i="61"/>
  <c r="H337" i="61"/>
  <c r="G337" i="61"/>
  <c r="H465" i="61"/>
  <c r="I465" i="61"/>
  <c r="G465" i="61"/>
  <c r="H237" i="61"/>
  <c r="I237" i="61"/>
  <c r="G237" i="61"/>
  <c r="H245" i="61"/>
  <c r="I245" i="61"/>
  <c r="G245" i="61"/>
  <c r="H373" i="61"/>
  <c r="G373" i="61"/>
  <c r="I373" i="61"/>
  <c r="H185" i="61"/>
  <c r="G185" i="61"/>
  <c r="I185" i="61"/>
  <c r="I445" i="61"/>
  <c r="H445" i="61"/>
  <c r="G445" i="61"/>
  <c r="I389" i="61"/>
  <c r="H389" i="61"/>
  <c r="G389" i="61"/>
  <c r="G157" i="61"/>
  <c r="I157" i="61"/>
  <c r="H157" i="61"/>
  <c r="H477" i="61"/>
  <c r="I477" i="61"/>
  <c r="G477" i="61"/>
  <c r="AY6" i="47"/>
  <c r="AZ6" i="47" s="1"/>
  <c r="AY5" i="47"/>
  <c r="G261" i="61"/>
  <c r="I261" i="61"/>
  <c r="H261" i="61"/>
  <c r="BI95" i="128"/>
  <c r="BI112" i="128"/>
  <c r="BI83" i="128"/>
  <c r="BI93" i="128"/>
  <c r="BI121" i="128"/>
  <c r="BJ118" i="128"/>
  <c r="BI62" i="128"/>
  <c r="BH124" i="128"/>
  <c r="AC124" i="128" s="1"/>
  <c r="BI88" i="128"/>
  <c r="BI108" i="128"/>
  <c r="BI122" i="128"/>
  <c r="BJ94" i="128"/>
  <c r="BI87" i="128"/>
  <c r="BH47" i="128"/>
  <c r="AC47" i="128" s="1"/>
  <c r="BI107" i="128"/>
  <c r="BJ64" i="128"/>
  <c r="BJ45" i="128"/>
  <c r="BJ114" i="128"/>
  <c r="BJ95" i="128"/>
  <c r="BI61" i="128"/>
  <c r="BJ73" i="128"/>
  <c r="BJ121" i="128"/>
  <c r="BJ48" i="128"/>
  <c r="BH59" i="128"/>
  <c r="AC59" i="128" s="1"/>
  <c r="BI102" i="128"/>
  <c r="BH101" i="128"/>
  <c r="AC101" i="128" s="1"/>
  <c r="BJ57" i="128"/>
  <c r="BI101" i="128"/>
  <c r="BI119" i="128"/>
  <c r="BJ129" i="128"/>
  <c r="BH103" i="128"/>
  <c r="AC103" i="128" s="1"/>
  <c r="BJ49" i="128"/>
  <c r="BJ116" i="128"/>
  <c r="BI59" i="128"/>
  <c r="BJ75" i="128"/>
  <c r="BI130" i="128"/>
  <c r="BI77" i="128"/>
  <c r="BJ46" i="128"/>
  <c r="BJ128" i="128"/>
  <c r="BH31" i="128"/>
  <c r="AC31" i="128" s="1"/>
  <c r="BJ59" i="128"/>
  <c r="BI57" i="128"/>
  <c r="BI49" i="128"/>
  <c r="BH120" i="128"/>
  <c r="AC120" i="128" s="1"/>
  <c r="BJ100" i="128"/>
  <c r="BI69" i="128"/>
  <c r="BJ43" i="128"/>
  <c r="BI92" i="128"/>
  <c r="BJ33" i="128"/>
  <c r="BI123" i="128"/>
  <c r="BJ53" i="128"/>
  <c r="BJ86" i="128"/>
  <c r="BI114" i="128"/>
  <c r="BI40" i="128"/>
  <c r="BH88" i="128"/>
  <c r="AC88" i="128" s="1"/>
  <c r="BI109" i="128"/>
  <c r="BI76" i="128"/>
  <c r="BJ96" i="128"/>
  <c r="BJ36" i="128"/>
  <c r="BJ109" i="128"/>
  <c r="BI41" i="128"/>
  <c r="BI31" i="128"/>
  <c r="BJ110" i="128"/>
  <c r="BI53" i="128"/>
  <c r="BI111" i="128"/>
  <c r="BJ125" i="128"/>
  <c r="BI46" i="128"/>
  <c r="BJ63" i="128"/>
  <c r="BI127" i="128"/>
  <c r="BI55" i="128"/>
  <c r="BI91" i="128"/>
  <c r="BI56" i="128"/>
  <c r="BI36" i="128"/>
  <c r="BH35" i="128"/>
  <c r="AC35" i="128" s="1"/>
  <c r="BI65" i="128"/>
  <c r="BJ42" i="128"/>
  <c r="BH127" i="128"/>
  <c r="AC127" i="128" s="1"/>
  <c r="BH39" i="128"/>
  <c r="AC39" i="128" s="1"/>
  <c r="BH75" i="128"/>
  <c r="AC75" i="128" s="1"/>
  <c r="BI117" i="128"/>
  <c r="BI54" i="128"/>
  <c r="BJ126" i="128"/>
  <c r="BI124" i="128"/>
  <c r="BI110" i="128"/>
  <c r="BJ58" i="128"/>
  <c r="BJ52" i="128"/>
  <c r="BJ77" i="128"/>
  <c r="BJ35" i="128"/>
  <c r="BI125" i="128"/>
  <c r="BI71" i="128"/>
  <c r="BJ68" i="128"/>
  <c r="BJ78" i="128"/>
  <c r="BJ82" i="128"/>
  <c r="BI47" i="128"/>
  <c r="BI48" i="128"/>
  <c r="BH64" i="128"/>
  <c r="AC64" i="128" s="1"/>
  <c r="BH49" i="128"/>
  <c r="AC49" i="128" s="1"/>
  <c r="BJ60" i="128"/>
  <c r="BI100" i="128"/>
  <c r="BJ108" i="128"/>
  <c r="BI39" i="128"/>
  <c r="BI67" i="128"/>
  <c r="BJ44" i="128"/>
  <c r="BI98" i="128"/>
  <c r="BI60" i="128"/>
  <c r="BJ93" i="128"/>
  <c r="BI68" i="128"/>
  <c r="BJ84" i="128"/>
  <c r="BJ80" i="128"/>
  <c r="BJ105" i="128"/>
  <c r="BH46" i="128"/>
  <c r="AC46" i="128" s="1"/>
  <c r="BJ41" i="128"/>
  <c r="BJ38" i="128"/>
  <c r="BI45" i="128"/>
  <c r="BJ40" i="128"/>
  <c r="BI129" i="128"/>
  <c r="BI73" i="128"/>
  <c r="BI118" i="128"/>
  <c r="BJ62" i="128"/>
  <c r="BJ103" i="128"/>
  <c r="BJ54" i="128"/>
  <c r="BJ115" i="128"/>
  <c r="BJ120" i="128"/>
  <c r="BI126" i="128"/>
  <c r="BI44" i="128"/>
  <c r="BI79" i="128"/>
  <c r="BI63" i="128"/>
  <c r="BI85" i="128"/>
  <c r="BJ123" i="128"/>
  <c r="BI86" i="128"/>
  <c r="BJ122" i="128"/>
  <c r="BI74" i="128"/>
  <c r="BH80" i="128"/>
  <c r="AC80" i="128" s="1"/>
  <c r="BJ89" i="128"/>
  <c r="BI82" i="128"/>
  <c r="BI105" i="128"/>
  <c r="BJ67" i="128"/>
  <c r="BJ99" i="128"/>
  <c r="BJ37" i="128"/>
  <c r="BJ69" i="128"/>
  <c r="BI66" i="128"/>
  <c r="BI115" i="128"/>
  <c r="BI113" i="128"/>
  <c r="BJ91" i="128"/>
  <c r="BI38" i="128"/>
  <c r="BJ112" i="128"/>
  <c r="BH72" i="128"/>
  <c r="AC72" i="128" s="1"/>
  <c r="BH102" i="128"/>
  <c r="AC102" i="128" s="1"/>
  <c r="BI64" i="128"/>
  <c r="BI80" i="128"/>
  <c r="BI50" i="128"/>
  <c r="BJ74" i="128"/>
  <c r="BJ65" i="128"/>
  <c r="BI120" i="128"/>
  <c r="BJ92" i="128"/>
  <c r="BI51" i="128"/>
  <c r="BJ71" i="128"/>
  <c r="BJ34" i="128"/>
  <c r="BJ124" i="128"/>
  <c r="BI58" i="128"/>
  <c r="BH38" i="128"/>
  <c r="AC38" i="128" s="1"/>
  <c r="BJ81" i="128"/>
  <c r="BJ98" i="128"/>
  <c r="BJ119" i="128"/>
  <c r="BJ72" i="128"/>
  <c r="BJ111" i="128"/>
  <c r="BI75" i="128"/>
  <c r="BJ130" i="128"/>
  <c r="BI43" i="128"/>
  <c r="BI94" i="128"/>
  <c r="BJ127" i="128"/>
  <c r="BI34" i="128"/>
  <c r="BJ83" i="128"/>
  <c r="BJ101" i="128"/>
  <c r="BJ88" i="128"/>
  <c r="BJ39" i="128"/>
  <c r="BI72" i="128"/>
  <c r="BJ102" i="128"/>
  <c r="BJ66" i="128"/>
  <c r="BJ30" i="128"/>
  <c r="BI104" i="128"/>
  <c r="BH123" i="128"/>
  <c r="AC123" i="128" s="1"/>
  <c r="BH57" i="128"/>
  <c r="AC57" i="128" s="1"/>
  <c r="BI30" i="128"/>
  <c r="BJ87" i="128"/>
  <c r="BI89" i="128"/>
  <c r="BJ90" i="128"/>
  <c r="BI97" i="128"/>
  <c r="BJ117" i="128"/>
  <c r="BI106" i="128"/>
  <c r="BJ51" i="128"/>
  <c r="BJ113" i="128"/>
  <c r="BJ76" i="128"/>
  <c r="BI96" i="128"/>
  <c r="BJ31" i="128"/>
  <c r="BI103" i="128"/>
  <c r="BH130" i="128"/>
  <c r="AC130" i="128" s="1"/>
  <c r="BJ106" i="128"/>
  <c r="BH51" i="128"/>
  <c r="AC51" i="128" s="1"/>
  <c r="BI128" i="128"/>
  <c r="BJ104" i="128"/>
  <c r="BJ85" i="128"/>
  <c r="BJ32" i="128"/>
  <c r="BJ97" i="128"/>
  <c r="BI70" i="128"/>
  <c r="BI37" i="128"/>
  <c r="BI33" i="128"/>
  <c r="BI52" i="128"/>
  <c r="BI35" i="128"/>
  <c r="BI116" i="128"/>
  <c r="BJ70" i="128"/>
  <c r="BJ56" i="128"/>
  <c r="BI32" i="128"/>
  <c r="BI90" i="128"/>
  <c r="BJ107" i="128"/>
  <c r="BJ79" i="128"/>
  <c r="BI99" i="128"/>
  <c r="BH91" i="128"/>
  <c r="AC91" i="128" s="1"/>
  <c r="BJ61" i="128"/>
  <c r="BI81" i="128"/>
  <c r="BI84" i="128"/>
  <c r="BI42" i="128"/>
  <c r="BJ47" i="128"/>
  <c r="BJ50" i="128"/>
  <c r="BJ55" i="128"/>
  <c r="BI78" i="128"/>
  <c r="G317" i="61"/>
  <c r="H317" i="61"/>
  <c r="I317" i="61"/>
  <c r="I501" i="61"/>
  <c r="G501" i="61"/>
  <c r="H501" i="61"/>
  <c r="G121" i="61"/>
  <c r="H121" i="61"/>
  <c r="I121" i="61"/>
  <c r="BR51" i="128"/>
  <c r="H253" i="61"/>
  <c r="G253" i="61"/>
  <c r="I253" i="61"/>
  <c r="I361" i="61"/>
  <c r="H361" i="61"/>
  <c r="G361" i="61"/>
  <c r="I149" i="61"/>
  <c r="G149" i="61"/>
  <c r="H149" i="61"/>
  <c r="G357" i="61"/>
  <c r="I357" i="61"/>
  <c r="H357" i="61"/>
  <c r="H405" i="61"/>
  <c r="G405" i="61"/>
  <c r="I405" i="61"/>
  <c r="H437" i="61"/>
  <c r="G437" i="61"/>
  <c r="I437" i="61"/>
  <c r="S4" i="47"/>
  <c r="H3" i="112"/>
  <c r="I137" i="61"/>
  <c r="G137" i="61"/>
  <c r="H137" i="61"/>
  <c r="H129" i="61"/>
  <c r="I129" i="61"/>
  <c r="G129" i="61"/>
  <c r="G349" i="61"/>
  <c r="H349" i="61"/>
  <c r="I349" i="61"/>
  <c r="AX9" i="47"/>
  <c r="AY4" i="47"/>
  <c r="I161" i="61"/>
  <c r="H161" i="61"/>
  <c r="G161" i="61"/>
  <c r="G365" i="61"/>
  <c r="H365" i="61"/>
  <c r="I365" i="61"/>
  <c r="G225" i="61"/>
  <c r="I225" i="61"/>
  <c r="H225" i="61"/>
  <c r="CA64" i="128"/>
  <c r="CB111" i="128"/>
  <c r="CA91" i="128"/>
  <c r="CA69" i="128"/>
  <c r="CB44" i="128"/>
  <c r="CA43" i="128"/>
  <c r="CB46" i="128"/>
  <c r="CA63" i="128"/>
  <c r="BZ95" i="128"/>
  <c r="AE95" i="128" s="1"/>
  <c r="CA112" i="128"/>
  <c r="CB49" i="128"/>
  <c r="CB64" i="128"/>
  <c r="CB45" i="128"/>
  <c r="CA80" i="128"/>
  <c r="CA118" i="128"/>
  <c r="CA129" i="128"/>
  <c r="CA57" i="128"/>
  <c r="CA48" i="128"/>
  <c r="CA61" i="128"/>
  <c r="CA59" i="128"/>
  <c r="CA95" i="128"/>
  <c r="CA102" i="128"/>
  <c r="CB31" i="128"/>
  <c r="CB101" i="128"/>
  <c r="CB80" i="128"/>
  <c r="CB40" i="128"/>
  <c r="CA126" i="128"/>
  <c r="CB122" i="128"/>
  <c r="CB87" i="128"/>
  <c r="CA104" i="128"/>
  <c r="CA38" i="128"/>
  <c r="CB83" i="128"/>
  <c r="CA114" i="128"/>
  <c r="CB73" i="128"/>
  <c r="CA30" i="128"/>
  <c r="CA105" i="128"/>
  <c r="CA67" i="128"/>
  <c r="CB81" i="128"/>
  <c r="CA89" i="128"/>
  <c r="CA85" i="128"/>
  <c r="CA109" i="128"/>
  <c r="CB58" i="128"/>
  <c r="CA98" i="128"/>
  <c r="CB112" i="128"/>
  <c r="CB103" i="128"/>
  <c r="CB93" i="128"/>
  <c r="CB30" i="128"/>
  <c r="CA87" i="128"/>
  <c r="CA56" i="128"/>
  <c r="CB42" i="128"/>
  <c r="CB63" i="128"/>
  <c r="CB127" i="128"/>
  <c r="CA51" i="128"/>
  <c r="CB54" i="128"/>
  <c r="CA32" i="128"/>
  <c r="CB91" i="128"/>
  <c r="CA94" i="128"/>
  <c r="CB124" i="128"/>
  <c r="CB36" i="128"/>
  <c r="CA54" i="128"/>
  <c r="CB104" i="128"/>
  <c r="CB33" i="128"/>
  <c r="CB106" i="128"/>
  <c r="CB90" i="128"/>
  <c r="BZ97" i="128"/>
  <c r="AE97" i="128" s="1"/>
  <c r="CB125" i="128"/>
  <c r="CA60" i="128"/>
  <c r="CA55" i="128"/>
  <c r="CA120" i="128"/>
  <c r="CA130" i="128"/>
  <c r="CB77" i="128"/>
  <c r="CA81" i="128"/>
  <c r="CB116" i="128"/>
  <c r="CA84" i="128"/>
  <c r="CB123" i="128"/>
  <c r="CB84" i="128"/>
  <c r="CA71" i="128"/>
  <c r="CA42" i="128"/>
  <c r="CA88" i="128"/>
  <c r="CA74" i="128"/>
  <c r="CA127" i="128"/>
  <c r="CB102" i="128"/>
  <c r="CB57" i="128"/>
  <c r="CB97" i="128"/>
  <c r="CA75" i="128"/>
  <c r="CA128" i="128"/>
  <c r="CA123" i="128"/>
  <c r="CB128" i="128"/>
  <c r="CB72" i="128"/>
  <c r="CB114" i="128"/>
  <c r="CA50" i="128"/>
  <c r="CA31" i="128"/>
  <c r="CB52" i="128"/>
  <c r="CA99" i="128"/>
  <c r="CB100" i="128"/>
  <c r="CA108" i="128"/>
  <c r="CB79" i="128"/>
  <c r="CB65" i="128"/>
  <c r="CA119" i="128"/>
  <c r="CB129" i="128"/>
  <c r="CA70" i="128"/>
  <c r="CB53" i="128"/>
  <c r="CA45" i="128"/>
  <c r="CB70" i="128"/>
  <c r="CB118" i="128"/>
  <c r="CB75" i="128"/>
  <c r="CB39" i="128"/>
  <c r="CB47" i="128"/>
  <c r="CA107" i="128"/>
  <c r="CB48" i="128"/>
  <c r="CA72" i="128"/>
  <c r="CB89" i="128"/>
  <c r="CA79" i="128"/>
  <c r="CA116" i="128"/>
  <c r="CA77" i="128"/>
  <c r="CA52" i="128"/>
  <c r="CB38" i="128"/>
  <c r="CA47" i="128"/>
  <c r="CB107" i="128"/>
  <c r="CB98" i="128"/>
  <c r="CA66" i="128"/>
  <c r="CA40" i="128"/>
  <c r="CB88" i="128"/>
  <c r="CB117" i="128"/>
  <c r="CA33" i="128"/>
  <c r="CB115" i="128"/>
  <c r="CB37" i="128"/>
  <c r="CA39" i="128"/>
  <c r="CA110" i="128"/>
  <c r="CB96" i="128"/>
  <c r="BZ111" i="128"/>
  <c r="AE111" i="128" s="1"/>
  <c r="CB43" i="128"/>
  <c r="CB66" i="128"/>
  <c r="CB34" i="128"/>
  <c r="CA111" i="128"/>
  <c r="CA46" i="128"/>
  <c r="CB109" i="128"/>
  <c r="CA68" i="128"/>
  <c r="CA117" i="128"/>
  <c r="CA44" i="128"/>
  <c r="CA37" i="128"/>
  <c r="CA113" i="128"/>
  <c r="CB110" i="128"/>
  <c r="CB85" i="128"/>
  <c r="CB56" i="128"/>
  <c r="CA76" i="128"/>
  <c r="CB41" i="128"/>
  <c r="CA125" i="128"/>
  <c r="CB94" i="128"/>
  <c r="CA53" i="128"/>
  <c r="CB99" i="128"/>
  <c r="CA121" i="128"/>
  <c r="CB67" i="128"/>
  <c r="CA106" i="128"/>
  <c r="CB76" i="128"/>
  <c r="CA41" i="128"/>
  <c r="CA34" i="128"/>
  <c r="CB61" i="128"/>
  <c r="CA101" i="128"/>
  <c r="CB119" i="128"/>
  <c r="CA103" i="128"/>
  <c r="CB74" i="128"/>
  <c r="CA65" i="128"/>
  <c r="CA83" i="128"/>
  <c r="CB78" i="128"/>
  <c r="CA92" i="128"/>
  <c r="CA93" i="128"/>
  <c r="CA122" i="128"/>
  <c r="CB82" i="128"/>
  <c r="CB92" i="128"/>
  <c r="CA78" i="128"/>
  <c r="CB105" i="128"/>
  <c r="CB71" i="128"/>
  <c r="CB60" i="128"/>
  <c r="CB69" i="128"/>
  <c r="CA86" i="128"/>
  <c r="CB68" i="128"/>
  <c r="CA73" i="128"/>
  <c r="CB120" i="128"/>
  <c r="CA97" i="128"/>
  <c r="CA82" i="128"/>
  <c r="CB126" i="128"/>
  <c r="CB130" i="128"/>
  <c r="CB86" i="128"/>
  <c r="CB32" i="128"/>
  <c r="CB62" i="128"/>
  <c r="CA96" i="128"/>
  <c r="CB35" i="128"/>
  <c r="CA49" i="128"/>
  <c r="CA58" i="128"/>
  <c r="CB51" i="128"/>
  <c r="CA90" i="128"/>
  <c r="CA36" i="128"/>
  <c r="CA35" i="128"/>
  <c r="CB121" i="128"/>
  <c r="CB113" i="128"/>
  <c r="CA115" i="128"/>
  <c r="CA100" i="128"/>
  <c r="CA62" i="128"/>
  <c r="CB95" i="128"/>
  <c r="CB59" i="128"/>
  <c r="CB55" i="128"/>
  <c r="CB50" i="128"/>
  <c r="CA124" i="128"/>
  <c r="CB108" i="128"/>
  <c r="I305" i="61"/>
  <c r="G305" i="61"/>
  <c r="H305" i="61"/>
  <c r="H213" i="61"/>
  <c r="G213" i="61"/>
  <c r="I213" i="61"/>
  <c r="G441" i="61"/>
  <c r="I441" i="61"/>
  <c r="H441" i="61"/>
  <c r="H273" i="61"/>
  <c r="I273" i="61"/>
  <c r="G273" i="61"/>
  <c r="F53" i="115"/>
  <c r="H469" i="61"/>
  <c r="I469" i="61"/>
  <c r="G469" i="61"/>
  <c r="I233" i="61"/>
  <c r="H233" i="61"/>
  <c r="G233" i="61"/>
  <c r="I369" i="61"/>
  <c r="H369" i="61"/>
  <c r="G369" i="61"/>
  <c r="H201" i="61"/>
  <c r="I201" i="61"/>
  <c r="G201" i="61"/>
  <c r="I117" i="61"/>
  <c r="G117" i="61"/>
  <c r="H117" i="61"/>
  <c r="I265" i="61"/>
  <c r="G265" i="61"/>
  <c r="H265" i="61"/>
  <c r="G141" i="61"/>
  <c r="I141" i="61"/>
  <c r="H141" i="61"/>
  <c r="I345" i="61"/>
  <c r="H345" i="61"/>
  <c r="G345" i="61"/>
  <c r="I429" i="61"/>
  <c r="H429" i="61"/>
  <c r="G429" i="61"/>
  <c r="H409" i="61"/>
  <c r="G409" i="61"/>
  <c r="I409" i="61"/>
  <c r="I513" i="61"/>
  <c r="G513" i="61"/>
  <c r="H513" i="61"/>
  <c r="I509" i="61"/>
  <c r="H509" i="61"/>
  <c r="G509" i="61"/>
  <c r="H113" i="61"/>
  <c r="I113" i="61"/>
  <c r="G113" i="61"/>
  <c r="G481" i="61"/>
  <c r="H481" i="61"/>
  <c r="I481" i="61"/>
  <c r="G321" i="61"/>
  <c r="I321" i="61"/>
  <c r="H321" i="61"/>
  <c r="I385" i="61"/>
  <c r="G385" i="61"/>
  <c r="H385" i="61"/>
  <c r="H505" i="61"/>
  <c r="I505" i="61"/>
  <c r="G505" i="61"/>
  <c r="I397" i="61"/>
  <c r="G397" i="61"/>
  <c r="H397" i="61"/>
  <c r="I453" i="61"/>
  <c r="H453" i="61"/>
  <c r="G453" i="61"/>
  <c r="I177" i="61"/>
  <c r="G177" i="61"/>
  <c r="H177" i="61"/>
  <c r="I125" i="61"/>
  <c r="G125" i="61"/>
  <c r="H125" i="61"/>
  <c r="G169" i="61"/>
  <c r="I169" i="61"/>
  <c r="H169" i="61"/>
  <c r="H301" i="61"/>
  <c r="I301" i="61"/>
  <c r="G301" i="61"/>
  <c r="I189" i="61"/>
  <c r="G189" i="61"/>
  <c r="H189" i="61"/>
  <c r="H217" i="61"/>
  <c r="G217" i="61"/>
  <c r="I217" i="61"/>
  <c r="I333" i="61"/>
  <c r="H333" i="61"/>
  <c r="G333" i="61"/>
  <c r="I269" i="61"/>
  <c r="G269" i="61"/>
  <c r="H269" i="61"/>
  <c r="I325" i="61"/>
  <c r="G325" i="61"/>
  <c r="H325" i="61"/>
  <c r="H221" i="61"/>
  <c r="G221" i="61"/>
  <c r="I221" i="61"/>
  <c r="G165" i="61"/>
  <c r="H165" i="61"/>
  <c r="I165" i="61"/>
  <c r="G241" i="61"/>
  <c r="I241" i="61"/>
  <c r="H241" i="61"/>
  <c r="G449" i="61"/>
  <c r="H449" i="61"/>
  <c r="I449" i="61"/>
  <c r="H257" i="61"/>
  <c r="G257" i="61"/>
  <c r="I257" i="61"/>
  <c r="G353" i="61"/>
  <c r="H353" i="61"/>
  <c r="I353" i="61"/>
  <c r="G309" i="61"/>
  <c r="I309" i="61"/>
  <c r="H309" i="61"/>
  <c r="I413" i="61"/>
  <c r="G413" i="61"/>
  <c r="H413" i="61"/>
  <c r="H393" i="61"/>
  <c r="I393" i="61"/>
  <c r="G393" i="61"/>
  <c r="I461" i="61"/>
  <c r="H461" i="61"/>
  <c r="G461" i="61"/>
  <c r="H209" i="61"/>
  <c r="G209" i="61"/>
  <c r="I209" i="61"/>
  <c r="I145" i="61"/>
  <c r="G145" i="61"/>
  <c r="H145" i="61"/>
  <c r="I421" i="61"/>
  <c r="H421" i="61"/>
  <c r="G421" i="61"/>
  <c r="H433" i="61"/>
  <c r="G433" i="61"/>
  <c r="I433" i="61"/>
  <c r="B6" i="115"/>
  <c r="D65" i="120" s="1"/>
  <c r="B34" i="115"/>
  <c r="D9" i="120" s="1"/>
  <c r="B32" i="115"/>
  <c r="D73" i="120" s="1"/>
  <c r="B48" i="115"/>
  <c r="D76" i="120" s="1"/>
  <c r="B24" i="115"/>
  <c r="D89" i="120" s="1"/>
  <c r="B62" i="115"/>
  <c r="D37" i="120" s="1"/>
  <c r="B50" i="115"/>
  <c r="D13" i="120" s="1"/>
  <c r="B38" i="115"/>
  <c r="D61" i="120" s="1"/>
  <c r="B42" i="115"/>
  <c r="D29" i="120" s="1"/>
  <c r="B61" i="115"/>
  <c r="D96" i="120" s="1"/>
  <c r="B51" i="115"/>
  <c r="D16" i="120" s="1"/>
  <c r="B26" i="115"/>
  <c r="D25" i="120" s="1"/>
  <c r="B29" i="115"/>
  <c r="D92" i="120" s="1"/>
  <c r="B11" i="115"/>
  <c r="D20" i="120" s="1"/>
  <c r="B45" i="115"/>
  <c r="D88" i="120" s="1"/>
  <c r="B28" i="115"/>
  <c r="D105" i="120" s="1"/>
  <c r="B54" i="115"/>
  <c r="D53" i="120" s="1"/>
  <c r="B37" i="115"/>
  <c r="D72" i="120" s="1"/>
  <c r="B43" i="115"/>
  <c r="D24" i="120" s="1"/>
  <c r="B5" i="115"/>
  <c r="D68" i="120" s="1"/>
  <c r="B12" i="115"/>
  <c r="D113" i="120" s="1"/>
  <c r="B65" i="115"/>
  <c r="D128" i="120" s="1"/>
  <c r="B15" i="115"/>
  <c r="D52" i="120" s="1"/>
  <c r="B30" i="115"/>
  <c r="D41" i="120" s="1"/>
  <c r="B22" i="115"/>
  <c r="D57" i="120" s="1"/>
  <c r="B40" i="115"/>
  <c r="D93" i="120" s="1"/>
  <c r="B13" i="115"/>
  <c r="D84" i="120" s="1"/>
  <c r="B3" i="115"/>
  <c r="D4" i="120" s="1"/>
  <c r="B47" i="115"/>
  <c r="D56" i="120" s="1"/>
  <c r="B58" i="115"/>
  <c r="D21" i="120" s="1"/>
  <c r="B66" i="115"/>
  <c r="D5" i="120" s="1"/>
  <c r="B57" i="115"/>
  <c r="D112" i="120" s="1"/>
  <c r="B56" i="115"/>
  <c r="D85" i="120" s="1"/>
  <c r="B41" i="115"/>
  <c r="D104" i="120" s="1"/>
  <c r="B9" i="115"/>
  <c r="D100" i="120" s="1"/>
  <c r="B60" i="115"/>
  <c r="D101" i="120" s="1"/>
  <c r="B7" i="115"/>
  <c r="D36" i="120" s="1"/>
  <c r="B25" i="115"/>
  <c r="D108" i="120" s="1"/>
  <c r="B36" i="115"/>
  <c r="D125" i="120" s="1"/>
  <c r="B14" i="115"/>
  <c r="D49" i="120" s="1"/>
  <c r="B49" i="115"/>
  <c r="D120" i="120" s="1"/>
  <c r="B39" i="115"/>
  <c r="D40" i="120" s="1"/>
  <c r="B18" i="115"/>
  <c r="D17" i="120" s="1"/>
  <c r="B55" i="115"/>
  <c r="D48" i="120" s="1"/>
  <c r="B10" i="115"/>
  <c r="D33" i="120" s="1"/>
  <c r="B8" i="115"/>
  <c r="D97" i="120" s="1"/>
  <c r="B59" i="115"/>
  <c r="D32" i="120" s="1"/>
  <c r="B52" i="115"/>
  <c r="D117" i="120" s="1"/>
  <c r="B17" i="115"/>
  <c r="D116" i="120" s="1"/>
  <c r="B53" i="115"/>
  <c r="D80" i="120" s="1"/>
  <c r="B33" i="115"/>
  <c r="D124" i="120" s="1"/>
  <c r="B23" i="115"/>
  <c r="D44" i="120" s="1"/>
  <c r="B63" i="115"/>
  <c r="D64" i="120" s="1"/>
  <c r="B27" i="115"/>
  <c r="D28" i="120" s="1"/>
  <c r="B64" i="115"/>
  <c r="D69" i="120" s="1"/>
  <c r="B31" i="115"/>
  <c r="D60" i="120" s="1"/>
  <c r="B20" i="115"/>
  <c r="D121" i="120" s="1"/>
  <c r="B21" i="115"/>
  <c r="D77" i="120" s="1"/>
  <c r="B19" i="115"/>
  <c r="D12" i="120" s="1"/>
  <c r="B46" i="115"/>
  <c r="D45" i="120" s="1"/>
  <c r="B35" i="115"/>
  <c r="D8" i="120" s="1"/>
  <c r="B4" i="115"/>
  <c r="D129" i="120" s="1"/>
  <c r="B16" i="115"/>
  <c r="D81" i="120" s="1"/>
  <c r="B44" i="115"/>
  <c r="D109" i="120" s="1"/>
  <c r="G401" i="61"/>
  <c r="H401" i="61"/>
  <c r="I401" i="61"/>
  <c r="H457" i="61"/>
  <c r="G457" i="61"/>
  <c r="I457" i="61"/>
  <c r="I285" i="61"/>
  <c r="H285" i="61"/>
  <c r="G285" i="61"/>
  <c r="H417" i="61"/>
  <c r="G417" i="61"/>
  <c r="I417" i="61"/>
  <c r="H173" i="61"/>
  <c r="G173" i="61"/>
  <c r="I173" i="61"/>
  <c r="I381" i="61"/>
  <c r="G381" i="61"/>
  <c r="H381" i="61"/>
  <c r="I485" i="61"/>
  <c r="G485" i="61"/>
  <c r="H485" i="61"/>
  <c r="H249" i="61"/>
  <c r="G249" i="61"/>
  <c r="I249" i="61"/>
  <c r="H197" i="61"/>
  <c r="I197" i="61"/>
  <c r="G197" i="61"/>
  <c r="I473" i="61"/>
  <c r="G473" i="61"/>
  <c r="H473" i="61"/>
  <c r="I425" i="61"/>
  <c r="H425" i="61"/>
  <c r="G425" i="61"/>
  <c r="G489" i="61"/>
  <c r="H489" i="61"/>
  <c r="I489" i="61"/>
  <c r="H329" i="61"/>
  <c r="I329" i="61"/>
  <c r="G329" i="61"/>
  <c r="F52" i="115"/>
  <c r="F36" i="115"/>
  <c r="AQ60" i="128" l="1"/>
  <c r="AR37" i="128"/>
  <c r="AR33" i="128"/>
  <c r="AR124" i="128"/>
  <c r="AQ79" i="128"/>
  <c r="AR90" i="128"/>
  <c r="AQ105" i="128"/>
  <c r="AR58" i="128"/>
  <c r="AR39" i="128"/>
  <c r="BA81" i="128"/>
  <c r="BA76" i="128"/>
  <c r="BA123" i="128"/>
  <c r="BA44" i="128"/>
  <c r="BA127" i="128"/>
  <c r="BA95" i="128"/>
  <c r="AQ62" i="128"/>
  <c r="AR30" i="128"/>
  <c r="AQ99" i="128"/>
  <c r="AQ65" i="128"/>
  <c r="BA37" i="128"/>
  <c r="BA94" i="128"/>
  <c r="BA124" i="128"/>
  <c r="BA107" i="128"/>
  <c r="AR100" i="128"/>
  <c r="AQ110" i="128"/>
  <c r="AQ84" i="128"/>
  <c r="AR63" i="128"/>
  <c r="AR62" i="128"/>
  <c r="BA90" i="128"/>
  <c r="BA92" i="128"/>
  <c r="BA77" i="128"/>
  <c r="AR118" i="128"/>
  <c r="BA54" i="128"/>
  <c r="BA40" i="128"/>
  <c r="BA83" i="128"/>
  <c r="AQ87" i="128"/>
  <c r="AQ46" i="128"/>
  <c r="AR44" i="128"/>
  <c r="AR121" i="128"/>
  <c r="AR75" i="128"/>
  <c r="AQ66" i="128"/>
  <c r="BA80" i="128"/>
  <c r="BA89" i="128"/>
  <c r="BA99" i="128"/>
  <c r="BA64" i="128"/>
  <c r="BA61" i="128"/>
  <c r="AR112" i="128"/>
  <c r="AR122" i="128"/>
  <c r="AR115" i="128"/>
  <c r="AR92" i="128"/>
  <c r="AR116" i="128"/>
  <c r="BA66" i="128"/>
  <c r="BA101" i="128"/>
  <c r="BA52" i="128"/>
  <c r="AR99" i="128"/>
  <c r="AR83" i="128"/>
  <c r="AQ51" i="128"/>
  <c r="AQ77" i="128"/>
  <c r="AQ101" i="128"/>
  <c r="AQ129" i="128"/>
  <c r="AQ100" i="128"/>
  <c r="AQ111" i="128"/>
  <c r="AR68" i="128"/>
  <c r="AR110" i="128"/>
  <c r="AR93" i="128"/>
  <c r="AR97" i="128"/>
  <c r="AR96" i="128"/>
  <c r="AR119" i="128"/>
  <c r="BA128" i="128"/>
  <c r="BA68" i="128"/>
  <c r="BA113" i="128"/>
  <c r="BA103" i="128"/>
  <c r="BA60" i="128"/>
  <c r="BA55" i="128"/>
  <c r="AP102" i="128"/>
  <c r="AA102" i="128" s="1"/>
  <c r="AP57" i="128"/>
  <c r="AA57" i="128" s="1"/>
  <c r="AQ73" i="128"/>
  <c r="AQ106" i="128"/>
  <c r="AR120" i="128"/>
  <c r="AQ54" i="128"/>
  <c r="AQ85" i="128"/>
  <c r="AR128" i="128"/>
  <c r="AQ48" i="128"/>
  <c r="AQ71" i="128"/>
  <c r="BA62" i="128"/>
  <c r="BA126" i="128"/>
  <c r="BA121" i="128"/>
  <c r="BA70" i="128"/>
  <c r="BA43" i="128"/>
  <c r="BA41" i="128"/>
  <c r="BA78" i="128"/>
  <c r="BA49" i="128"/>
  <c r="AR42" i="128"/>
  <c r="AQ67" i="128"/>
  <c r="AQ122" i="128"/>
  <c r="AR106" i="128"/>
  <c r="AR47" i="128"/>
  <c r="AQ47" i="128"/>
  <c r="AQ117" i="128"/>
  <c r="BA105" i="128"/>
  <c r="BA73" i="128"/>
  <c r="BA104" i="128"/>
  <c r="BA114" i="128"/>
  <c r="BZ120" i="128"/>
  <c r="AE120" i="128" s="1"/>
  <c r="BA85" i="128"/>
  <c r="BA48" i="128"/>
  <c r="BA87" i="128"/>
  <c r="BZ66" i="128"/>
  <c r="AE66" i="128" s="1"/>
  <c r="BA84" i="128"/>
  <c r="BA120" i="128"/>
  <c r="AR127" i="128"/>
  <c r="AR49" i="128"/>
  <c r="AQ89" i="128"/>
  <c r="AR77" i="128"/>
  <c r="AQ120" i="128"/>
  <c r="AR105" i="128"/>
  <c r="AR52" i="128"/>
  <c r="AQ49" i="128"/>
  <c r="AR50" i="128"/>
  <c r="AQ126" i="128"/>
  <c r="BH105" i="128"/>
  <c r="AC105" i="128" s="1"/>
  <c r="AR109" i="128"/>
  <c r="AQ108" i="128"/>
  <c r="AR57" i="128"/>
  <c r="AR111" i="128"/>
  <c r="AQ68" i="128"/>
  <c r="AQ86" i="128"/>
  <c r="AR126" i="128"/>
  <c r="AQ32" i="128"/>
  <c r="AR73" i="128"/>
  <c r="AR43" i="128"/>
  <c r="AR130" i="128"/>
  <c r="BH73" i="128"/>
  <c r="AC73" i="128" s="1"/>
  <c r="BH48" i="128"/>
  <c r="AC48" i="128" s="1"/>
  <c r="AR76" i="128"/>
  <c r="AR95" i="128"/>
  <c r="AR102" i="128"/>
  <c r="AR113" i="128"/>
  <c r="AQ104" i="128"/>
  <c r="AR81" i="128"/>
  <c r="AQ118" i="128"/>
  <c r="AR56" i="128"/>
  <c r="AR66" i="128"/>
  <c r="AQ88" i="128"/>
  <c r="AR61" i="128"/>
  <c r="BH41" i="128"/>
  <c r="AC41" i="128" s="1"/>
  <c r="BH67" i="128"/>
  <c r="AC67" i="128" s="1"/>
  <c r="BA130" i="128"/>
  <c r="BA58" i="128"/>
  <c r="BA117" i="128"/>
  <c r="BA119" i="128"/>
  <c r="AP62" i="128"/>
  <c r="AA62" i="128" s="1"/>
  <c r="AR60" i="128"/>
  <c r="AR71" i="128"/>
  <c r="AQ33" i="128"/>
  <c r="AR65" i="128"/>
  <c r="BH34" i="128"/>
  <c r="AC34" i="128" s="1"/>
  <c r="AQ76" i="128"/>
  <c r="AQ112" i="128"/>
  <c r="AR51" i="128"/>
  <c r="BH77" i="128"/>
  <c r="AC77" i="128" s="1"/>
  <c r="AR94" i="128"/>
  <c r="BH82" i="128"/>
  <c r="AC82" i="128" s="1"/>
  <c r="AQ82" i="128"/>
  <c r="AR32" i="128"/>
  <c r="AQ34" i="128"/>
  <c r="AR98" i="128"/>
  <c r="AR67" i="128"/>
  <c r="AR103" i="128"/>
  <c r="AQ69" i="128"/>
  <c r="AQ121" i="128"/>
  <c r="AQ80" i="128"/>
  <c r="AQ37" i="128"/>
  <c r="AQ41" i="128"/>
  <c r="AQ58" i="128"/>
  <c r="AR46" i="128"/>
  <c r="AQ35" i="128"/>
  <c r="AR40" i="128"/>
  <c r="AQ38" i="128"/>
  <c r="AQ50" i="128"/>
  <c r="AR53" i="128"/>
  <c r="AP121" i="128"/>
  <c r="AA121" i="128" s="1"/>
  <c r="AQ97" i="128"/>
  <c r="AQ95" i="128"/>
  <c r="AR31" i="128"/>
  <c r="AQ30" i="128"/>
  <c r="AR87" i="128"/>
  <c r="AR38" i="128"/>
  <c r="AQ55" i="128"/>
  <c r="AR101" i="128"/>
  <c r="BH53" i="128"/>
  <c r="AC53" i="128" s="1"/>
  <c r="BH54" i="128"/>
  <c r="AC54" i="128" s="1"/>
  <c r="AR70" i="128"/>
  <c r="AR123" i="128"/>
  <c r="AQ128" i="128"/>
  <c r="AR34" i="128"/>
  <c r="AQ93" i="128"/>
  <c r="AQ44" i="128"/>
  <c r="AR36" i="128"/>
  <c r="AR85" i="128"/>
  <c r="AQ107" i="128"/>
  <c r="AR114" i="128"/>
  <c r="BH89" i="128"/>
  <c r="AC89" i="128" s="1"/>
  <c r="BH33" i="128"/>
  <c r="AC33" i="128" s="1"/>
  <c r="BH68" i="128"/>
  <c r="AC68" i="128" s="1"/>
  <c r="BH97" i="128"/>
  <c r="AC97" i="128" s="1"/>
  <c r="BH107" i="128"/>
  <c r="AC107" i="128" s="1"/>
  <c r="BA39" i="128"/>
  <c r="BA72" i="128"/>
  <c r="AP80" i="128"/>
  <c r="AA80" i="128" s="1"/>
  <c r="AP115" i="128"/>
  <c r="AA115" i="128" s="1"/>
  <c r="AQ53" i="128"/>
  <c r="AQ63" i="128"/>
  <c r="AP109" i="128"/>
  <c r="AA109" i="128" s="1"/>
  <c r="AQ36" i="128"/>
  <c r="AR35" i="128"/>
  <c r="AQ75" i="128"/>
  <c r="AQ81" i="128"/>
  <c r="AR59" i="128"/>
  <c r="AR86" i="128"/>
  <c r="AQ74" i="128"/>
  <c r="AR88" i="128"/>
  <c r="AQ57" i="128"/>
  <c r="BH81" i="128"/>
  <c r="AC81" i="128" s="1"/>
  <c r="AR74" i="128"/>
  <c r="AR84" i="128"/>
  <c r="AQ64" i="128"/>
  <c r="BH109" i="128"/>
  <c r="AC109" i="128" s="1"/>
  <c r="BH111" i="128"/>
  <c r="AC111" i="128" s="1"/>
  <c r="AP37" i="128"/>
  <c r="AA37" i="128" s="1"/>
  <c r="BH56" i="128"/>
  <c r="AC56" i="128" s="1"/>
  <c r="BH98" i="128"/>
  <c r="AC98" i="128" s="1"/>
  <c r="AQ40" i="128"/>
  <c r="AR129" i="128"/>
  <c r="AR117" i="128"/>
  <c r="AQ96" i="128"/>
  <c r="AQ114" i="128"/>
  <c r="AR69" i="128"/>
  <c r="AQ113" i="128"/>
  <c r="AQ109" i="128"/>
  <c r="AQ90" i="128"/>
  <c r="AR107" i="128"/>
  <c r="BH106" i="128"/>
  <c r="AC106" i="128" s="1"/>
  <c r="BH36" i="128"/>
  <c r="AC36" i="128" s="1"/>
  <c r="BH65" i="128"/>
  <c r="AC65" i="128" s="1"/>
  <c r="BA56" i="128"/>
  <c r="BA109" i="128"/>
  <c r="BA91" i="128"/>
  <c r="BA88" i="128"/>
  <c r="BA86" i="128"/>
  <c r="BA67" i="128"/>
  <c r="BA32" i="128"/>
  <c r="AP49" i="128"/>
  <c r="AA49" i="128" s="1"/>
  <c r="AP31" i="128"/>
  <c r="AA31" i="128" s="1"/>
  <c r="AR82" i="128"/>
  <c r="AR55" i="128"/>
  <c r="BH126" i="128"/>
  <c r="AC126" i="128" s="1"/>
  <c r="AR80" i="128"/>
  <c r="AR54" i="128"/>
  <c r="AQ72" i="128"/>
  <c r="AQ91" i="128"/>
  <c r="AQ127" i="128"/>
  <c r="AQ70" i="128"/>
  <c r="BH117" i="128"/>
  <c r="AC117" i="128" s="1"/>
  <c r="AR89" i="128"/>
  <c r="AQ31" i="128"/>
  <c r="AR64" i="128"/>
  <c r="AR41" i="128"/>
  <c r="AQ92" i="128"/>
  <c r="AQ116" i="128"/>
  <c r="AQ103" i="128"/>
  <c r="BH116" i="128"/>
  <c r="AC116" i="128" s="1"/>
  <c r="BH32" i="128"/>
  <c r="AC32" i="128" s="1"/>
  <c r="BH121" i="128"/>
  <c r="AC121" i="128" s="1"/>
  <c r="BA63" i="128"/>
  <c r="BA47" i="128"/>
  <c r="BA50" i="128"/>
  <c r="AQ102" i="128"/>
  <c r="AQ98" i="128"/>
  <c r="AR108" i="128"/>
  <c r="AR79" i="128"/>
  <c r="BH42" i="128"/>
  <c r="AC42" i="128" s="1"/>
  <c r="AQ59" i="128"/>
  <c r="AQ124" i="128"/>
  <c r="AQ56" i="128"/>
  <c r="AQ119" i="128"/>
  <c r="AR104" i="128"/>
  <c r="AQ115" i="128"/>
  <c r="AQ83" i="128"/>
  <c r="AQ52" i="128"/>
  <c r="AR125" i="128"/>
  <c r="AQ42" i="128"/>
  <c r="AR45" i="128"/>
  <c r="BH92" i="128"/>
  <c r="AC92" i="128" s="1"/>
  <c r="BH110" i="128"/>
  <c r="AC110" i="128" s="1"/>
  <c r="BH74" i="128"/>
  <c r="AC74" i="128" s="1"/>
  <c r="BH122" i="128"/>
  <c r="AC122" i="128" s="1"/>
  <c r="AR91" i="128"/>
  <c r="AQ45" i="128"/>
  <c r="AQ78" i="128"/>
  <c r="AS78" i="128" s="1"/>
  <c r="AQ123" i="128"/>
  <c r="AQ43" i="128"/>
  <c r="AR48" i="128"/>
  <c r="AQ125" i="128"/>
  <c r="AR72" i="128"/>
  <c r="AQ94" i="128"/>
  <c r="AR78" i="128"/>
  <c r="AQ39" i="128"/>
  <c r="AQ130" i="128"/>
  <c r="BH43" i="128"/>
  <c r="AC43" i="128" s="1"/>
  <c r="BH78" i="128"/>
  <c r="AC78" i="128" s="1"/>
  <c r="BH85" i="128"/>
  <c r="AC85" i="128" s="1"/>
  <c r="BH129" i="128"/>
  <c r="AC129" i="128" s="1"/>
  <c r="BA36" i="128"/>
  <c r="BA30" i="128"/>
  <c r="BA122" i="128"/>
  <c r="BA53" i="128"/>
  <c r="BA38" i="128"/>
  <c r="BA33" i="128"/>
  <c r="BA74" i="128"/>
  <c r="AP86" i="128"/>
  <c r="AA86" i="128" s="1"/>
  <c r="BH50" i="128"/>
  <c r="AC50" i="128" s="1"/>
  <c r="BH60" i="128"/>
  <c r="AC60" i="128" s="1"/>
  <c r="AP87" i="128"/>
  <c r="AA87" i="128" s="1"/>
  <c r="AP97" i="128"/>
  <c r="AA97" i="128" s="1"/>
  <c r="BZ81" i="128"/>
  <c r="AE81" i="128" s="1"/>
  <c r="BH112" i="128"/>
  <c r="AC112" i="128" s="1"/>
  <c r="BH76" i="128"/>
  <c r="AC76" i="128" s="1"/>
  <c r="BH108" i="128"/>
  <c r="AC108" i="128" s="1"/>
  <c r="BH99" i="128"/>
  <c r="AC99" i="128" s="1"/>
  <c r="BH96" i="128"/>
  <c r="AC96" i="128" s="1"/>
  <c r="BH62" i="128"/>
  <c r="AC62" i="128" s="1"/>
  <c r="BH95" i="128"/>
  <c r="AC95" i="128" s="1"/>
  <c r="AP112" i="128"/>
  <c r="AA112" i="128" s="1"/>
  <c r="BH114" i="128"/>
  <c r="AC114" i="128" s="1"/>
  <c r="BH90" i="128"/>
  <c r="AC90" i="128" s="1"/>
  <c r="BH118" i="128"/>
  <c r="AC118" i="128" s="1"/>
  <c r="BH30" i="128"/>
  <c r="AC30" i="128" s="1"/>
  <c r="BH113" i="128"/>
  <c r="AC113" i="128" s="1"/>
  <c r="BH86" i="128"/>
  <c r="AC86" i="128" s="1"/>
  <c r="BH87" i="128"/>
  <c r="AC87" i="128" s="1"/>
  <c r="BH55" i="128"/>
  <c r="AC55" i="128" s="1"/>
  <c r="AP127" i="128"/>
  <c r="AA127" i="128" s="1"/>
  <c r="AP45" i="128"/>
  <c r="AA45" i="128" s="1"/>
  <c r="AP52" i="128"/>
  <c r="AA52" i="128" s="1"/>
  <c r="BH119" i="128"/>
  <c r="AC119" i="128" s="1"/>
  <c r="AP89" i="128"/>
  <c r="AA89" i="128" s="1"/>
  <c r="BH58" i="128"/>
  <c r="AC58" i="128" s="1"/>
  <c r="BH63" i="128"/>
  <c r="AC63" i="128" s="1"/>
  <c r="BH44" i="128"/>
  <c r="AC44" i="128" s="1"/>
  <c r="BH128" i="128"/>
  <c r="AC128" i="128" s="1"/>
  <c r="BH66" i="128"/>
  <c r="AC66" i="128" s="1"/>
  <c r="AP63" i="128"/>
  <c r="AA63" i="128" s="1"/>
  <c r="AP73" i="128"/>
  <c r="AA73" i="128" s="1"/>
  <c r="AP123" i="128"/>
  <c r="AA123" i="128" s="1"/>
  <c r="AP53" i="128"/>
  <c r="AA53" i="128" s="1"/>
  <c r="BZ103" i="128"/>
  <c r="AE103" i="128" s="1"/>
  <c r="AP88" i="128"/>
  <c r="AA88" i="128" s="1"/>
  <c r="AP72" i="128"/>
  <c r="AA72" i="128" s="1"/>
  <c r="BH40" i="128"/>
  <c r="AC40" i="128" s="1"/>
  <c r="BH84" i="128"/>
  <c r="AC84" i="128" s="1"/>
  <c r="BH104" i="128"/>
  <c r="AC104" i="128" s="1"/>
  <c r="BH52" i="128"/>
  <c r="AC52" i="128" s="1"/>
  <c r="AP30" i="128"/>
  <c r="AA30" i="128" s="1"/>
  <c r="AP75" i="128"/>
  <c r="AA75" i="128" s="1"/>
  <c r="AP74" i="128"/>
  <c r="AA74" i="128" s="1"/>
  <c r="BH37" i="128"/>
  <c r="AC37" i="128" s="1"/>
  <c r="BH83" i="128"/>
  <c r="AC83" i="128" s="1"/>
  <c r="BH45" i="128"/>
  <c r="AC45" i="128" s="1"/>
  <c r="BH79" i="128"/>
  <c r="AC79" i="128" s="1"/>
  <c r="BH71" i="128"/>
  <c r="AC71" i="128" s="1"/>
  <c r="AP122" i="128"/>
  <c r="AA122" i="128" s="1"/>
  <c r="AP35" i="128"/>
  <c r="AA35" i="128" s="1"/>
  <c r="AP42" i="128"/>
  <c r="AA42" i="128" s="1"/>
  <c r="AP36" i="128"/>
  <c r="AA36" i="128" s="1"/>
  <c r="AP40" i="128"/>
  <c r="AA40" i="128" s="1"/>
  <c r="BH115" i="128"/>
  <c r="AC115" i="128" s="1"/>
  <c r="BH61" i="128"/>
  <c r="AC61" i="128" s="1"/>
  <c r="BH69" i="128"/>
  <c r="AC69" i="128" s="1"/>
  <c r="BH125" i="128"/>
  <c r="AC125" i="128" s="1"/>
  <c r="AP106" i="128"/>
  <c r="AA106" i="128" s="1"/>
  <c r="BZ73" i="128"/>
  <c r="AE73" i="128" s="1"/>
  <c r="BH70" i="128"/>
  <c r="AC70" i="128" s="1"/>
  <c r="BH100" i="128"/>
  <c r="AC100" i="128" s="1"/>
  <c r="BH93" i="128"/>
  <c r="AC93" i="128" s="1"/>
  <c r="BQ124" i="128"/>
  <c r="AD124" i="128" s="1"/>
  <c r="BQ118" i="128"/>
  <c r="AD118" i="128" s="1"/>
  <c r="BQ123" i="128"/>
  <c r="AD123" i="128" s="1"/>
  <c r="BR53" i="128"/>
  <c r="BR55" i="128"/>
  <c r="BR49" i="128"/>
  <c r="BQ38" i="128"/>
  <c r="AD38" i="128" s="1"/>
  <c r="BR108" i="128"/>
  <c r="BR52" i="128"/>
  <c r="BR34" i="128"/>
  <c r="BR30" i="128"/>
  <c r="BQ41" i="128"/>
  <c r="AD41" i="128" s="1"/>
  <c r="BQ77" i="128"/>
  <c r="AD77" i="128" s="1"/>
  <c r="BR67" i="128"/>
  <c r="BQ36" i="128"/>
  <c r="AD36" i="128" s="1"/>
  <c r="BR70" i="128"/>
  <c r="BR35" i="128"/>
  <c r="BR100" i="128"/>
  <c r="BQ88" i="128"/>
  <c r="AD88" i="128" s="1"/>
  <c r="BR120" i="128"/>
  <c r="BR58" i="128"/>
  <c r="BQ108" i="128"/>
  <c r="AD108" i="128" s="1"/>
  <c r="BQ102" i="128"/>
  <c r="AD102" i="128" s="1"/>
  <c r="BR69" i="128"/>
  <c r="BR39" i="128"/>
  <c r="BR85" i="128"/>
  <c r="BR78" i="128"/>
  <c r="BQ48" i="128"/>
  <c r="AD48" i="128" s="1"/>
  <c r="BQ113" i="128"/>
  <c r="AD113" i="128" s="1"/>
  <c r="BQ81" i="128"/>
  <c r="AD81" i="128" s="1"/>
  <c r="BR110" i="128"/>
  <c r="BQ56" i="128"/>
  <c r="AD56" i="128" s="1"/>
  <c r="BQ84" i="128"/>
  <c r="AD84" i="128" s="1"/>
  <c r="BR128" i="128"/>
  <c r="BQ98" i="128"/>
  <c r="AD98" i="128" s="1"/>
  <c r="BQ63" i="128"/>
  <c r="AD63" i="128" s="1"/>
  <c r="BR71" i="128"/>
  <c r="BQ111" i="128"/>
  <c r="AD111" i="128" s="1"/>
  <c r="BQ110" i="128"/>
  <c r="AD110" i="128" s="1"/>
  <c r="BQ76" i="128"/>
  <c r="AD76" i="128" s="1"/>
  <c r="BR94" i="128"/>
  <c r="BR101" i="128"/>
  <c r="BQ107" i="128"/>
  <c r="AD107" i="128" s="1"/>
  <c r="BQ49" i="128"/>
  <c r="AD49" i="128" s="1"/>
  <c r="BR113" i="128"/>
  <c r="BQ46" i="128"/>
  <c r="AD46" i="128" s="1"/>
  <c r="BQ79" i="128"/>
  <c r="AD79" i="128" s="1"/>
  <c r="BQ54" i="128"/>
  <c r="AD54" i="128" s="1"/>
  <c r="BR38" i="128"/>
  <c r="BR109" i="128"/>
  <c r="BQ65" i="128"/>
  <c r="AD65" i="128" s="1"/>
  <c r="BQ40" i="128"/>
  <c r="AD40" i="128" s="1"/>
  <c r="BR124" i="128"/>
  <c r="BR45" i="128"/>
  <c r="BR99" i="128"/>
  <c r="BR61" i="128"/>
  <c r="BR119" i="128"/>
  <c r="BQ129" i="128"/>
  <c r="AD129" i="128" s="1"/>
  <c r="BQ66" i="128"/>
  <c r="AD66" i="128" s="1"/>
  <c r="BR41" i="128"/>
  <c r="BQ100" i="128"/>
  <c r="AD100" i="128" s="1"/>
  <c r="BQ62" i="128"/>
  <c r="AD62" i="128" s="1"/>
  <c r="BR76" i="128"/>
  <c r="BR102" i="128"/>
  <c r="BR33" i="128"/>
  <c r="BR129" i="128"/>
  <c r="BR86" i="128"/>
  <c r="BQ53" i="128"/>
  <c r="AD53" i="128" s="1"/>
  <c r="BQ106" i="128"/>
  <c r="AD106" i="128" s="1"/>
  <c r="BR98" i="128"/>
  <c r="BQ45" i="128"/>
  <c r="AD45" i="128" s="1"/>
  <c r="BQ105" i="128"/>
  <c r="AD105" i="128" s="1"/>
  <c r="BR60" i="128"/>
  <c r="BR72" i="128"/>
  <c r="BQ55" i="128"/>
  <c r="AD55" i="128" s="1"/>
  <c r="BQ68" i="128"/>
  <c r="AD68" i="128" s="1"/>
  <c r="BR73" i="128"/>
  <c r="BQ58" i="128"/>
  <c r="AD58" i="128" s="1"/>
  <c r="BQ85" i="128"/>
  <c r="AD85" i="128" s="1"/>
  <c r="BR63" i="128"/>
  <c r="BQ95" i="128"/>
  <c r="AD95" i="128" s="1"/>
  <c r="BR118" i="128"/>
  <c r="BR87" i="128"/>
  <c r="BQ59" i="128"/>
  <c r="AD59" i="128" s="1"/>
  <c r="BQ96" i="128"/>
  <c r="AD96" i="128" s="1"/>
  <c r="BQ114" i="128"/>
  <c r="AD114" i="128" s="1"/>
  <c r="BR36" i="128"/>
  <c r="BQ117" i="128"/>
  <c r="AD117" i="128" s="1"/>
  <c r="BQ74" i="128"/>
  <c r="AD74" i="128" s="1"/>
  <c r="BQ94" i="128"/>
  <c r="AD94" i="128" s="1"/>
  <c r="BR56" i="128"/>
  <c r="BQ31" i="128"/>
  <c r="AD31" i="128" s="1"/>
  <c r="BR127" i="128"/>
  <c r="BR75" i="128"/>
  <c r="BQ37" i="128"/>
  <c r="AD37" i="128" s="1"/>
  <c r="BQ104" i="128"/>
  <c r="AD104" i="128" s="1"/>
  <c r="BQ115" i="128"/>
  <c r="AD115" i="128" s="1"/>
  <c r="BR59" i="128"/>
  <c r="BQ60" i="128"/>
  <c r="AD60" i="128" s="1"/>
  <c r="BQ78" i="128"/>
  <c r="AD78" i="128" s="1"/>
  <c r="BR68" i="128"/>
  <c r="BQ51" i="128"/>
  <c r="AD51" i="128" s="1"/>
  <c r="BQ112" i="128"/>
  <c r="AD112" i="128" s="1"/>
  <c r="BQ43" i="128"/>
  <c r="AD43" i="128" s="1"/>
  <c r="BQ122" i="128"/>
  <c r="AD122" i="128" s="1"/>
  <c r="BR37" i="128"/>
  <c r="BQ121" i="128"/>
  <c r="AD121" i="128" s="1"/>
  <c r="BQ92" i="128"/>
  <c r="AD92" i="128" s="1"/>
  <c r="BQ39" i="128"/>
  <c r="AD39" i="128" s="1"/>
  <c r="BQ127" i="128"/>
  <c r="AD127" i="128" s="1"/>
  <c r="BQ119" i="128"/>
  <c r="AD119" i="128" s="1"/>
  <c r="BR88" i="128"/>
  <c r="BR32" i="128"/>
  <c r="BQ61" i="128"/>
  <c r="AD61" i="128" s="1"/>
  <c r="BR122" i="128"/>
  <c r="BR89" i="128"/>
  <c r="BQ93" i="128"/>
  <c r="AD93" i="128" s="1"/>
  <c r="BR130" i="128"/>
  <c r="BR40" i="128"/>
  <c r="BR43" i="128"/>
  <c r="BR92" i="128"/>
  <c r="BQ32" i="128"/>
  <c r="AD32" i="128" s="1"/>
  <c r="BQ72" i="128"/>
  <c r="AD72" i="128" s="1"/>
  <c r="BQ125" i="128"/>
  <c r="AD125" i="128" s="1"/>
  <c r="BQ42" i="128"/>
  <c r="AD42" i="128" s="1"/>
  <c r="BQ89" i="128"/>
  <c r="AD89" i="128" s="1"/>
  <c r="BR104" i="128"/>
  <c r="BQ99" i="128"/>
  <c r="AD99" i="128" s="1"/>
  <c r="BQ87" i="128"/>
  <c r="AD87" i="128" s="1"/>
  <c r="BR66" i="128"/>
  <c r="BR77" i="128"/>
  <c r="BR80" i="128"/>
  <c r="BR83" i="128"/>
  <c r="BR44" i="128"/>
  <c r="BQ33" i="128"/>
  <c r="AD33" i="128" s="1"/>
  <c r="BR42" i="128"/>
  <c r="BR116" i="128"/>
  <c r="BQ34" i="128"/>
  <c r="AD34" i="128" s="1"/>
  <c r="BQ57" i="128"/>
  <c r="AD57" i="128" s="1"/>
  <c r="BQ109" i="128"/>
  <c r="AD109" i="128" s="1"/>
  <c r="BQ50" i="128"/>
  <c r="AD50" i="128" s="1"/>
  <c r="BR50" i="128"/>
  <c r="BQ64" i="128"/>
  <c r="AD64" i="128" s="1"/>
  <c r="BQ67" i="128"/>
  <c r="AD67" i="128" s="1"/>
  <c r="BR111" i="128"/>
  <c r="BR105" i="128"/>
  <c r="BQ69" i="128"/>
  <c r="AD69" i="128" s="1"/>
  <c r="BR47" i="128"/>
  <c r="BR112" i="128"/>
  <c r="BQ80" i="128"/>
  <c r="AD80" i="128" s="1"/>
  <c r="BQ128" i="128"/>
  <c r="AD128" i="128" s="1"/>
  <c r="BR121" i="128"/>
  <c r="BR74" i="128"/>
  <c r="BQ116" i="128"/>
  <c r="AD116" i="128" s="1"/>
  <c r="BQ86" i="128"/>
  <c r="AD86" i="128" s="1"/>
  <c r="BR64" i="128"/>
  <c r="BR126" i="128"/>
  <c r="BR123" i="128"/>
  <c r="BR90" i="128"/>
  <c r="BQ90" i="128"/>
  <c r="AD90" i="128" s="1"/>
  <c r="BR106" i="128"/>
  <c r="BQ70" i="128"/>
  <c r="AD70" i="128" s="1"/>
  <c r="BR46" i="128"/>
  <c r="BR65" i="128"/>
  <c r="BQ52" i="128"/>
  <c r="AD52" i="128" s="1"/>
  <c r="BQ44" i="128"/>
  <c r="AD44" i="128" s="1"/>
  <c r="BQ82" i="128"/>
  <c r="AD82" i="128" s="1"/>
  <c r="BR62" i="128"/>
  <c r="BR84" i="128"/>
  <c r="BR115" i="128"/>
  <c r="BR54" i="128"/>
  <c r="BR125" i="128"/>
  <c r="BR91" i="128"/>
  <c r="BR114" i="128"/>
  <c r="BR107" i="128"/>
  <c r="BQ47" i="128"/>
  <c r="AD47" i="128" s="1"/>
  <c r="BR96" i="128"/>
  <c r="BQ91" i="128"/>
  <c r="AD91" i="128" s="1"/>
  <c r="BR79" i="128"/>
  <c r="BR81" i="128"/>
  <c r="BQ71" i="128"/>
  <c r="AD71" i="128" s="1"/>
  <c r="BR48" i="128"/>
  <c r="BQ120" i="128"/>
  <c r="AD120" i="128" s="1"/>
  <c r="BR57" i="128"/>
  <c r="BQ103" i="128"/>
  <c r="AD103" i="128" s="1"/>
  <c r="BQ73" i="128"/>
  <c r="AD73" i="128" s="1"/>
  <c r="BQ75" i="128"/>
  <c r="AD75" i="128" s="1"/>
  <c r="BR31" i="128"/>
  <c r="BQ126" i="128"/>
  <c r="AD126" i="128" s="1"/>
  <c r="BR117" i="128"/>
  <c r="BQ101" i="128"/>
  <c r="AD101" i="128" s="1"/>
  <c r="BR103" i="128"/>
  <c r="BR93" i="128"/>
  <c r="BQ30" i="128"/>
  <c r="AD30" i="128" s="1"/>
  <c r="BQ130" i="128"/>
  <c r="AD130" i="128" s="1"/>
  <c r="BR97" i="128"/>
  <c r="BR95" i="128"/>
  <c r="BQ97" i="128"/>
  <c r="AD97" i="128" s="1"/>
  <c r="BR82" i="128"/>
  <c r="BQ83" i="128"/>
  <c r="AD83" i="128" s="1"/>
  <c r="AH45" i="128"/>
  <c r="AH64" i="128"/>
  <c r="AI82" i="128"/>
  <c r="AI38" i="128"/>
  <c r="AI62" i="128"/>
  <c r="AH113" i="128"/>
  <c r="BJ18" i="128"/>
  <c r="AP47" i="128"/>
  <c r="AA47" i="128" s="1"/>
  <c r="AP79" i="128"/>
  <c r="AA79" i="128" s="1"/>
  <c r="AP100" i="128"/>
  <c r="AA100" i="128" s="1"/>
  <c r="AP81" i="128"/>
  <c r="AA81" i="128" s="1"/>
  <c r="AP128" i="128"/>
  <c r="AA128" i="128" s="1"/>
  <c r="AP71" i="128"/>
  <c r="AA71" i="128" s="1"/>
  <c r="AP56" i="128"/>
  <c r="AA56" i="128" s="1"/>
  <c r="AP91" i="128"/>
  <c r="AA91" i="128" s="1"/>
  <c r="AP58" i="128"/>
  <c r="AA58" i="128" s="1"/>
  <c r="AP99" i="128"/>
  <c r="AA99" i="128" s="1"/>
  <c r="AP60" i="128"/>
  <c r="AA60" i="128" s="1"/>
  <c r="AP118" i="128"/>
  <c r="AA118" i="128" s="1"/>
  <c r="AP108" i="128"/>
  <c r="AA108" i="128" s="1"/>
  <c r="AP38" i="128"/>
  <c r="AA38" i="128" s="1"/>
  <c r="AQ28" i="128"/>
  <c r="AR21" i="128"/>
  <c r="AP32" i="128"/>
  <c r="AA32" i="128" s="1"/>
  <c r="AP90" i="128"/>
  <c r="AA90" i="128" s="1"/>
  <c r="AP77" i="128"/>
  <c r="AA77" i="128" s="1"/>
  <c r="AP33" i="128"/>
  <c r="AA33" i="128" s="1"/>
  <c r="AP107" i="128"/>
  <c r="AA107" i="128" s="1"/>
  <c r="AP54" i="128"/>
  <c r="AA54" i="128" s="1"/>
  <c r="AP92" i="128"/>
  <c r="AA92" i="128" s="1"/>
  <c r="AP70" i="128"/>
  <c r="AA70" i="128" s="1"/>
  <c r="AP117" i="128"/>
  <c r="AA117" i="128" s="1"/>
  <c r="AP126" i="128"/>
  <c r="AA126" i="128" s="1"/>
  <c r="AP48" i="128"/>
  <c r="AA48" i="128" s="1"/>
  <c r="AP76" i="128"/>
  <c r="AA76" i="128" s="1"/>
  <c r="AP129" i="128"/>
  <c r="AA129" i="128" s="1"/>
  <c r="AP55" i="128"/>
  <c r="AA55" i="128" s="1"/>
  <c r="AP51" i="128"/>
  <c r="AA51" i="128" s="1"/>
  <c r="AP43" i="128"/>
  <c r="AA43" i="128" s="1"/>
  <c r="AP111" i="128"/>
  <c r="AA111" i="128" s="1"/>
  <c r="AP103" i="128"/>
  <c r="AA103" i="128" s="1"/>
  <c r="AP83" i="128"/>
  <c r="AA83" i="128" s="1"/>
  <c r="AP84" i="128"/>
  <c r="AA84" i="128" s="1"/>
  <c r="AP46" i="128"/>
  <c r="AA46" i="128" s="1"/>
  <c r="AP41" i="128"/>
  <c r="AA41" i="128" s="1"/>
  <c r="AP119" i="128"/>
  <c r="AA119" i="128" s="1"/>
  <c r="AP125" i="128"/>
  <c r="AA125" i="128" s="1"/>
  <c r="AP78" i="128"/>
  <c r="AA78" i="128" s="1"/>
  <c r="AP124" i="128"/>
  <c r="AA124" i="128" s="1"/>
  <c r="AP94" i="128"/>
  <c r="AA94" i="128" s="1"/>
  <c r="AP105" i="128"/>
  <c r="AA105" i="128" s="1"/>
  <c r="AP104" i="128"/>
  <c r="AA104" i="128" s="1"/>
  <c r="AP67" i="128"/>
  <c r="AA67" i="128" s="1"/>
  <c r="AP50" i="128"/>
  <c r="AA50" i="128" s="1"/>
  <c r="AP130" i="128"/>
  <c r="AA130" i="128" s="1"/>
  <c r="AP85" i="128"/>
  <c r="AA85" i="128" s="1"/>
  <c r="AP120" i="128"/>
  <c r="AA120" i="128" s="1"/>
  <c r="AP96" i="128"/>
  <c r="AA96" i="128" s="1"/>
  <c r="AP66" i="128"/>
  <c r="AA66" i="128" s="1"/>
  <c r="AP44" i="128"/>
  <c r="AA44" i="128" s="1"/>
  <c r="AP82" i="128"/>
  <c r="AA82" i="128" s="1"/>
  <c r="AP64" i="128"/>
  <c r="AA64" i="128" s="1"/>
  <c r="AP114" i="128"/>
  <c r="AA114" i="128" s="1"/>
  <c r="AP101" i="128"/>
  <c r="AA101" i="128" s="1"/>
  <c r="AP39" i="128"/>
  <c r="AA39" i="128" s="1"/>
  <c r="AP69" i="128"/>
  <c r="AA69" i="128" s="1"/>
  <c r="AP34" i="128"/>
  <c r="AA34" i="128" s="1"/>
  <c r="AP93" i="128"/>
  <c r="AA93" i="128" s="1"/>
  <c r="AP116" i="128"/>
  <c r="AA116" i="128" s="1"/>
  <c r="AP68" i="128"/>
  <c r="AA68" i="128" s="1"/>
  <c r="AP98" i="128"/>
  <c r="AA98" i="128" s="1"/>
  <c r="AP65" i="128"/>
  <c r="AA65" i="128" s="1"/>
  <c r="AP95" i="128"/>
  <c r="AA95" i="128" s="1"/>
  <c r="AP110" i="128"/>
  <c r="AA110" i="128" s="1"/>
  <c r="AP61" i="128"/>
  <c r="AA61" i="128" s="1"/>
  <c r="AP113" i="128"/>
  <c r="AA113" i="128" s="1"/>
  <c r="AP59" i="128"/>
  <c r="AA59" i="128" s="1"/>
  <c r="BS12" i="128"/>
  <c r="AQ26" i="128"/>
  <c r="AI18" i="128"/>
  <c r="AH33" i="128"/>
  <c r="AG76" i="128"/>
  <c r="BK76" i="128" s="1"/>
  <c r="AG20" i="128"/>
  <c r="BI9" i="128"/>
  <c r="AG30" i="128"/>
  <c r="BB30" i="128" s="1"/>
  <c r="AG82" i="128"/>
  <c r="AI91" i="128"/>
  <c r="AH37" i="128"/>
  <c r="AG122" i="128"/>
  <c r="BB122" i="128" s="1"/>
  <c r="AH69" i="128"/>
  <c r="AG91" i="128"/>
  <c r="AG121" i="128"/>
  <c r="AG90" i="128"/>
  <c r="AH104" i="128"/>
  <c r="AG111" i="128"/>
  <c r="BK111" i="128" s="1"/>
  <c r="BR3" i="128"/>
  <c r="AH35" i="128"/>
  <c r="O35" i="128" s="1"/>
  <c r="BJ6" i="128"/>
  <c r="BJ28" i="128"/>
  <c r="BI12" i="128"/>
  <c r="BI24" i="128"/>
  <c r="AH114" i="128"/>
  <c r="AH99" i="128"/>
  <c r="AI118" i="128"/>
  <c r="AI68" i="128"/>
  <c r="AH20" i="128"/>
  <c r="AH80" i="128"/>
  <c r="AI54" i="128"/>
  <c r="AI90" i="128"/>
  <c r="AH48" i="128"/>
  <c r="AH49" i="128"/>
  <c r="AI31" i="128"/>
  <c r="AI41" i="128"/>
  <c r="AI59" i="128"/>
  <c r="AI57" i="128"/>
  <c r="AI64" i="128"/>
  <c r="AI75" i="128"/>
  <c r="AH63" i="128"/>
  <c r="AH77" i="128"/>
  <c r="AI76" i="128"/>
  <c r="AG92" i="128"/>
  <c r="CC92" i="128" s="1"/>
  <c r="BH18" i="128"/>
  <c r="AC18" i="128" s="1"/>
  <c r="AH8" i="128"/>
  <c r="AG123" i="128"/>
  <c r="Z123" i="128" s="1"/>
  <c r="BN123" i="128" s="1"/>
  <c r="AH87" i="128"/>
  <c r="R87" i="128" s="1"/>
  <c r="AG45" i="128"/>
  <c r="AG116" i="128"/>
  <c r="CC116" i="128" s="1"/>
  <c r="AI47" i="128"/>
  <c r="AG34" i="128"/>
  <c r="BK34" i="128" s="1"/>
  <c r="AG78" i="128"/>
  <c r="BK78" i="128" s="1"/>
  <c r="AH90" i="128"/>
  <c r="AI74" i="128"/>
  <c r="AI93" i="128"/>
  <c r="AG97" i="128"/>
  <c r="AI58" i="128"/>
  <c r="AI129" i="128"/>
  <c r="AH128" i="128"/>
  <c r="AH105" i="128"/>
  <c r="O105" i="128" s="1"/>
  <c r="AG71" i="128"/>
  <c r="BB71" i="128" s="1"/>
  <c r="AG83" i="128"/>
  <c r="BK83" i="128" s="1"/>
  <c r="AG56" i="128"/>
  <c r="BB56" i="128" s="1"/>
  <c r="AI109" i="128"/>
  <c r="AG99" i="128"/>
  <c r="CC99" i="128" s="1"/>
  <c r="AG61" i="128"/>
  <c r="AG8" i="128"/>
  <c r="AG14" i="128"/>
  <c r="AI15" i="128"/>
  <c r="AI45" i="128"/>
  <c r="AH51" i="128"/>
  <c r="O51" i="128" s="1"/>
  <c r="AI80" i="128"/>
  <c r="AH30" i="128"/>
  <c r="AI37" i="128"/>
  <c r="AI22" i="128"/>
  <c r="AG39" i="128"/>
  <c r="BK39" i="128" s="1"/>
  <c r="AI46" i="128"/>
  <c r="AI40" i="128"/>
  <c r="AH71" i="128"/>
  <c r="AH41" i="128"/>
  <c r="AG36" i="128"/>
  <c r="Z36" i="128" s="1"/>
  <c r="AH122" i="128"/>
  <c r="AH126" i="128"/>
  <c r="AG119" i="128"/>
  <c r="BB119" i="128" s="1"/>
  <c r="AH88" i="128"/>
  <c r="AG100" i="128"/>
  <c r="AG87" i="128"/>
  <c r="BT87" i="128" s="1"/>
  <c r="AI67" i="128"/>
  <c r="AR22" i="128"/>
  <c r="AR12" i="128"/>
  <c r="AQ25" i="128"/>
  <c r="AI26" i="128"/>
  <c r="BS66" i="128"/>
  <c r="BQ22" i="128"/>
  <c r="AD22" i="128" s="1"/>
  <c r="AP26" i="128"/>
  <c r="AA26" i="128" s="1"/>
  <c r="BH15" i="128"/>
  <c r="AC15" i="128" s="1"/>
  <c r="BH7" i="128"/>
  <c r="AC7" i="128" s="1"/>
  <c r="AQ3" i="128"/>
  <c r="AR25" i="128"/>
  <c r="AR27" i="128"/>
  <c r="AR28" i="128"/>
  <c r="AR7" i="128"/>
  <c r="AQ5" i="128"/>
  <c r="AQ6" i="128"/>
  <c r="BS78" i="128"/>
  <c r="BS27" i="128"/>
  <c r="BI5" i="128"/>
  <c r="AI103" i="128"/>
  <c r="BI23" i="128"/>
  <c r="BS69" i="128"/>
  <c r="BS100" i="128"/>
  <c r="BS60" i="128"/>
  <c r="AI27" i="128"/>
  <c r="BS102" i="128"/>
  <c r="BS103" i="128"/>
  <c r="BS109" i="128"/>
  <c r="BS36" i="128"/>
  <c r="BS72" i="128"/>
  <c r="BI26" i="128"/>
  <c r="BS74" i="128"/>
  <c r="BS92" i="128"/>
  <c r="BS43" i="128"/>
  <c r="BS56" i="128"/>
  <c r="BS119" i="128"/>
  <c r="BS98" i="128"/>
  <c r="BS130" i="128"/>
  <c r="BS87" i="128"/>
  <c r="BS39" i="128"/>
  <c r="BS45" i="128"/>
  <c r="BS113" i="128"/>
  <c r="BS79" i="128"/>
  <c r="BS37" i="128"/>
  <c r="BS33" i="128"/>
  <c r="BS41" i="128"/>
  <c r="BS96" i="128"/>
  <c r="BS38" i="128"/>
  <c r="BS32" i="128"/>
  <c r="BS82" i="128"/>
  <c r="AI28" i="128"/>
  <c r="BS107" i="128"/>
  <c r="BS31" i="128"/>
  <c r="BS123" i="128"/>
  <c r="BS68" i="128"/>
  <c r="BS61" i="128"/>
  <c r="BS112" i="128"/>
  <c r="BS117" i="128"/>
  <c r="BS86" i="128"/>
  <c r="BS124" i="128"/>
  <c r="BS129" i="128"/>
  <c r="BS73" i="128"/>
  <c r="BQ4" i="128"/>
  <c r="AD4" i="128" s="1"/>
  <c r="AP19" i="128"/>
  <c r="AA19" i="128" s="1"/>
  <c r="BS84" i="128"/>
  <c r="BS70" i="128"/>
  <c r="BS120" i="128"/>
  <c r="BS97" i="128"/>
  <c r="BS114" i="128"/>
  <c r="BS89" i="128"/>
  <c r="BS65" i="128"/>
  <c r="BS46" i="128"/>
  <c r="BS51" i="128"/>
  <c r="BS121" i="128"/>
  <c r="BS115" i="128"/>
  <c r="BS88" i="128"/>
  <c r="BS30" i="128"/>
  <c r="BS105" i="128"/>
  <c r="BS57" i="128"/>
  <c r="BZ19" i="128"/>
  <c r="AE19" i="128" s="1"/>
  <c r="AY16" i="128"/>
  <c r="AB16" i="128" s="1"/>
  <c r="BS40" i="128"/>
  <c r="BS67" i="128"/>
  <c r="BS90" i="128"/>
  <c r="BS62" i="128"/>
  <c r="BS75" i="128"/>
  <c r="BS54" i="128"/>
  <c r="BS128" i="128"/>
  <c r="BS35" i="128"/>
  <c r="BS49" i="128"/>
  <c r="AP16" i="128"/>
  <c r="AA16" i="128" s="1"/>
  <c r="BS44" i="128"/>
  <c r="BS48" i="128"/>
  <c r="BS106" i="128"/>
  <c r="BS126" i="128"/>
  <c r="BS71" i="128"/>
  <c r="BS118" i="128"/>
  <c r="BS63" i="128"/>
  <c r="BS58" i="128"/>
  <c r="BS59" i="128"/>
  <c r="BS85" i="128"/>
  <c r="BS55" i="128"/>
  <c r="AI24" i="128"/>
  <c r="BS95" i="128"/>
  <c r="BS99" i="128"/>
  <c r="BS127" i="128"/>
  <c r="BS110" i="128"/>
  <c r="BS76" i="128"/>
  <c r="BS111" i="128"/>
  <c r="BS77" i="128"/>
  <c r="BS34" i="128"/>
  <c r="BS47" i="128"/>
  <c r="BS122" i="128"/>
  <c r="BS83" i="128"/>
  <c r="AZ17" i="128"/>
  <c r="BS81" i="128"/>
  <c r="BS101" i="128"/>
  <c r="BS116" i="128"/>
  <c r="BS52" i="128"/>
  <c r="BS94" i="128"/>
  <c r="BS50" i="128"/>
  <c r="BS80" i="128"/>
  <c r="BS125" i="128"/>
  <c r="BS53" i="128"/>
  <c r="BS93" i="128"/>
  <c r="BS104" i="128"/>
  <c r="BS42" i="128"/>
  <c r="BS64" i="128"/>
  <c r="BS108" i="128"/>
  <c r="BS91" i="128"/>
  <c r="AP14" i="128"/>
  <c r="AA14" i="128" s="1"/>
  <c r="BQ28" i="128"/>
  <c r="AD28" i="128" s="1"/>
  <c r="AP27" i="128"/>
  <c r="AA27" i="128" s="1"/>
  <c r="BS5" i="128"/>
  <c r="AG24" i="128"/>
  <c r="Z24" i="128" s="1"/>
  <c r="BS8" i="128"/>
  <c r="AP24" i="128"/>
  <c r="AA24" i="128" s="1"/>
  <c r="BQ16" i="128"/>
  <c r="AD16" i="128" s="1"/>
  <c r="BR29" i="128"/>
  <c r="BR9" i="128"/>
  <c r="BR17" i="128"/>
  <c r="BS21" i="128"/>
  <c r="BQ10" i="128"/>
  <c r="AD10" i="128" s="1"/>
  <c r="BS15" i="128"/>
  <c r="BQ5" i="128"/>
  <c r="AD5" i="128" s="1"/>
  <c r="BR19" i="128"/>
  <c r="AQ20" i="128"/>
  <c r="AQ29" i="128"/>
  <c r="AP9" i="128"/>
  <c r="AA9" i="128" s="1"/>
  <c r="AR10" i="128"/>
  <c r="AQ15" i="128"/>
  <c r="AQ19" i="128"/>
  <c r="AQ9" i="128"/>
  <c r="AP8" i="128"/>
  <c r="AA8" i="128" s="1"/>
  <c r="AR5" i="128"/>
  <c r="BZ53" i="128"/>
  <c r="AE53" i="128" s="1"/>
  <c r="BZ92" i="128"/>
  <c r="AE92" i="128" s="1"/>
  <c r="BZ39" i="128"/>
  <c r="AE39" i="128" s="1"/>
  <c r="BZ72" i="128"/>
  <c r="AE72" i="128" s="1"/>
  <c r="BZ54" i="128"/>
  <c r="AE54" i="128" s="1"/>
  <c r="BZ94" i="128"/>
  <c r="AE94" i="128" s="1"/>
  <c r="BZ67" i="128"/>
  <c r="AE67" i="128" s="1"/>
  <c r="BZ50" i="128"/>
  <c r="AE50" i="128" s="1"/>
  <c r="BZ106" i="128"/>
  <c r="AE106" i="128" s="1"/>
  <c r="BZ63" i="128"/>
  <c r="AE63" i="128" s="1"/>
  <c r="BZ89" i="128"/>
  <c r="AE89" i="128" s="1"/>
  <c r="BZ79" i="128"/>
  <c r="AE79" i="128" s="1"/>
  <c r="BZ31" i="128"/>
  <c r="AE31" i="128" s="1"/>
  <c r="BZ47" i="128"/>
  <c r="AE47" i="128" s="1"/>
  <c r="BI29" i="128"/>
  <c r="BH17" i="128"/>
  <c r="AC17" i="128" s="1"/>
  <c r="BI17" i="128"/>
  <c r="BH24" i="128"/>
  <c r="AC24" i="128" s="1"/>
  <c r="BJ3" i="128"/>
  <c r="BH14" i="128"/>
  <c r="AC14" i="128" s="1"/>
  <c r="BI21" i="128"/>
  <c r="BI16" i="128"/>
  <c r="BI18" i="128"/>
  <c r="BH28" i="128"/>
  <c r="AC28" i="128" s="1"/>
  <c r="AQ21" i="128"/>
  <c r="AP7" i="128"/>
  <c r="AA7" i="128" s="1"/>
  <c r="AP5" i="128"/>
  <c r="AA5" i="128" s="1"/>
  <c r="AQ8" i="128"/>
  <c r="AP21" i="128"/>
  <c r="AA21" i="128" s="1"/>
  <c r="AR16" i="128"/>
  <c r="AP12" i="128"/>
  <c r="AA12" i="128" s="1"/>
  <c r="AQ16" i="128"/>
  <c r="AQ14" i="128"/>
  <c r="AR8" i="128"/>
  <c r="AQ7" i="128"/>
  <c r="BZ130" i="128"/>
  <c r="AE130" i="128" s="1"/>
  <c r="BZ56" i="128"/>
  <c r="AE56" i="128" s="1"/>
  <c r="BZ105" i="128"/>
  <c r="AE105" i="128" s="1"/>
  <c r="CA14" i="128"/>
  <c r="BZ38" i="128"/>
  <c r="AE38" i="128" s="1"/>
  <c r="BZ52" i="128"/>
  <c r="AE52" i="128" s="1"/>
  <c r="BZ114" i="128"/>
  <c r="AE114" i="128" s="1"/>
  <c r="BZ51" i="128"/>
  <c r="AE51" i="128" s="1"/>
  <c r="BZ125" i="128"/>
  <c r="AE125" i="128" s="1"/>
  <c r="BZ77" i="128"/>
  <c r="AE77" i="128" s="1"/>
  <c r="BZ122" i="128"/>
  <c r="AE122" i="128" s="1"/>
  <c r="BZ61" i="128"/>
  <c r="AE61" i="128" s="1"/>
  <c r="BZ70" i="128"/>
  <c r="AE70" i="128" s="1"/>
  <c r="BZ34" i="128"/>
  <c r="AE34" i="128" s="1"/>
  <c r="BZ69" i="128"/>
  <c r="AE69" i="128" s="1"/>
  <c r="BZ30" i="128"/>
  <c r="AE30" i="128" s="1"/>
  <c r="BI27" i="128"/>
  <c r="BJ15" i="128"/>
  <c r="BH4" i="128"/>
  <c r="AC4" i="128" s="1"/>
  <c r="BI6" i="128"/>
  <c r="BH11" i="128"/>
  <c r="AC11" i="128" s="1"/>
  <c r="BH9" i="128"/>
  <c r="AC9" i="128" s="1"/>
  <c r="BI7" i="128"/>
  <c r="BJ26" i="128"/>
  <c r="AG25" i="128"/>
  <c r="Z25" i="128" s="1"/>
  <c r="BZ90" i="128"/>
  <c r="AE90" i="128" s="1"/>
  <c r="BZ96" i="128"/>
  <c r="AE96" i="128" s="1"/>
  <c r="BZ109" i="128"/>
  <c r="AE109" i="128" s="1"/>
  <c r="BZ107" i="128"/>
  <c r="AE107" i="128" s="1"/>
  <c r="BZ123" i="128"/>
  <c r="AE123" i="128" s="1"/>
  <c r="BZ110" i="128"/>
  <c r="AE110" i="128" s="1"/>
  <c r="BZ33" i="128"/>
  <c r="AE33" i="128" s="1"/>
  <c r="BZ41" i="128"/>
  <c r="AE41" i="128" s="1"/>
  <c r="CB13" i="128"/>
  <c r="BZ126" i="128"/>
  <c r="AE126" i="128" s="1"/>
  <c r="BZ88" i="128"/>
  <c r="AE88" i="128" s="1"/>
  <c r="BZ117" i="128"/>
  <c r="AE117" i="128" s="1"/>
  <c r="BZ98" i="128"/>
  <c r="AE98" i="128" s="1"/>
  <c r="BZ128" i="128"/>
  <c r="AE128" i="128" s="1"/>
  <c r="BJ12" i="128"/>
  <c r="BJ4" i="128"/>
  <c r="BH20" i="128"/>
  <c r="AC20" i="128" s="1"/>
  <c r="BJ21" i="128"/>
  <c r="BH19" i="128"/>
  <c r="AC19" i="128" s="1"/>
  <c r="BJ7" i="128"/>
  <c r="BH29" i="128"/>
  <c r="AC29" i="128" s="1"/>
  <c r="BJ8" i="128"/>
  <c r="CB26" i="128"/>
  <c r="AP28" i="128"/>
  <c r="AA28" i="128" s="1"/>
  <c r="AR14" i="128"/>
  <c r="AQ13" i="128"/>
  <c r="AR19" i="128"/>
  <c r="AQ11" i="128"/>
  <c r="AG27" i="128"/>
  <c r="BZ104" i="128"/>
  <c r="AE104" i="128" s="1"/>
  <c r="CA23" i="128"/>
  <c r="CA26" i="128"/>
  <c r="CA16" i="128"/>
  <c r="BZ57" i="128"/>
  <c r="AE57" i="128" s="1"/>
  <c r="BZ65" i="128"/>
  <c r="AE65" i="128" s="1"/>
  <c r="BZ43" i="128"/>
  <c r="AE43" i="128" s="1"/>
  <c r="BZ75" i="128"/>
  <c r="AE75" i="128" s="1"/>
  <c r="BZ49" i="128"/>
  <c r="AE49" i="128" s="1"/>
  <c r="BZ91" i="128"/>
  <c r="AE91" i="128" s="1"/>
  <c r="CA17" i="128"/>
  <c r="BZ40" i="128"/>
  <c r="AE40" i="128" s="1"/>
  <c r="BZ71" i="128"/>
  <c r="AE71" i="128" s="1"/>
  <c r="BZ35" i="128"/>
  <c r="AE35" i="128" s="1"/>
  <c r="BZ100" i="128"/>
  <c r="AE100" i="128" s="1"/>
  <c r="CA7" i="128"/>
  <c r="BZ37" i="128"/>
  <c r="AE37" i="128" s="1"/>
  <c r="BZ45" i="128"/>
  <c r="AE45" i="128" s="1"/>
  <c r="BI11" i="128"/>
  <c r="BJ5" i="128"/>
  <c r="BI14" i="128"/>
  <c r="BJ20" i="128"/>
  <c r="BJ22" i="128"/>
  <c r="BI10" i="128"/>
  <c r="BI4" i="128"/>
  <c r="BI3" i="128"/>
  <c r="BJ10" i="128"/>
  <c r="BI8" i="128"/>
  <c r="BH26" i="128"/>
  <c r="AC26" i="128" s="1"/>
  <c r="AP13" i="128"/>
  <c r="AA13" i="128" s="1"/>
  <c r="AR18" i="128"/>
  <c r="AP11" i="128"/>
  <c r="AA11" i="128" s="1"/>
  <c r="AR20" i="128"/>
  <c r="AQ10" i="128"/>
  <c r="AP20" i="128"/>
  <c r="AA20" i="128" s="1"/>
  <c r="AR6" i="128"/>
  <c r="AQ22" i="128"/>
  <c r="AP3" i="128"/>
  <c r="AA3" i="128" s="1"/>
  <c r="AR26" i="128"/>
  <c r="AQ17" i="128"/>
  <c r="AQ24" i="128"/>
  <c r="AG29" i="128"/>
  <c r="Z29" i="128" s="1"/>
  <c r="BZ80" i="128"/>
  <c r="AE80" i="128" s="1"/>
  <c r="BZ112" i="128"/>
  <c r="AE112" i="128" s="1"/>
  <c r="BZ59" i="128"/>
  <c r="AE59" i="128" s="1"/>
  <c r="BZ44" i="128"/>
  <c r="AE44" i="128" s="1"/>
  <c r="BZ46" i="128"/>
  <c r="AE46" i="128" s="1"/>
  <c r="BZ116" i="128"/>
  <c r="AE116" i="128" s="1"/>
  <c r="BZ84" i="128"/>
  <c r="AE84" i="128" s="1"/>
  <c r="BZ93" i="128"/>
  <c r="AE93" i="128" s="1"/>
  <c r="BZ62" i="128"/>
  <c r="AE62" i="128" s="1"/>
  <c r="BZ87" i="128"/>
  <c r="AE87" i="128" s="1"/>
  <c r="BZ108" i="128"/>
  <c r="AE108" i="128" s="1"/>
  <c r="BZ76" i="128"/>
  <c r="AE76" i="128" s="1"/>
  <c r="BZ82" i="128"/>
  <c r="AE82" i="128" s="1"/>
  <c r="BZ124" i="128"/>
  <c r="AE124" i="128" s="1"/>
  <c r="BZ60" i="128"/>
  <c r="AE60" i="128" s="1"/>
  <c r="BZ64" i="128"/>
  <c r="AE64" i="128" s="1"/>
  <c r="BJ23" i="128"/>
  <c r="BH25" i="128"/>
  <c r="AC25" i="128" s="1"/>
  <c r="BH27" i="128"/>
  <c r="AC27" i="128" s="1"/>
  <c r="BJ27" i="128"/>
  <c r="BH8" i="128"/>
  <c r="AC8" i="128" s="1"/>
  <c r="BH16" i="128"/>
  <c r="AC16" i="128" s="1"/>
  <c r="BI22" i="128"/>
  <c r="AP29" i="128"/>
  <c r="AA29" i="128" s="1"/>
  <c r="AR11" i="128"/>
  <c r="AP15" i="128"/>
  <c r="AA15" i="128" s="1"/>
  <c r="AQ18" i="128"/>
  <c r="AP18" i="128"/>
  <c r="AA18" i="128" s="1"/>
  <c r="AP23" i="128"/>
  <c r="AA23" i="128" s="1"/>
  <c r="AQ27" i="128"/>
  <c r="AP25" i="128"/>
  <c r="AA25" i="128" s="1"/>
  <c r="AR29" i="128"/>
  <c r="AR15" i="128"/>
  <c r="AP22" i="128"/>
  <c r="AA22" i="128" s="1"/>
  <c r="AR13" i="128"/>
  <c r="AR23" i="128"/>
  <c r="AQ4" i="128"/>
  <c r="AR3" i="128"/>
  <c r="AP4" i="128"/>
  <c r="AA4" i="128" s="1"/>
  <c r="AP6" i="128"/>
  <c r="AA6" i="128" s="1"/>
  <c r="BZ78" i="128"/>
  <c r="AE78" i="128" s="1"/>
  <c r="BZ121" i="128"/>
  <c r="AE121" i="128" s="1"/>
  <c r="BZ102" i="128"/>
  <c r="AE102" i="128" s="1"/>
  <c r="BZ85" i="128"/>
  <c r="AE85" i="128" s="1"/>
  <c r="BZ68" i="128"/>
  <c r="AE68" i="128" s="1"/>
  <c r="BZ48" i="128"/>
  <c r="AE48" i="128" s="1"/>
  <c r="BZ83" i="128"/>
  <c r="AE83" i="128" s="1"/>
  <c r="BZ99" i="128"/>
  <c r="AE99" i="128" s="1"/>
  <c r="BZ55" i="128"/>
  <c r="AE55" i="128" s="1"/>
  <c r="BZ86" i="128"/>
  <c r="AE86" i="128" s="1"/>
  <c r="BZ118" i="128"/>
  <c r="AE118" i="128" s="1"/>
  <c r="BZ129" i="128"/>
  <c r="AE129" i="128" s="1"/>
  <c r="BH13" i="128"/>
  <c r="AC13" i="128" s="1"/>
  <c r="BJ9" i="128"/>
  <c r="BJ25" i="128"/>
  <c r="BH21" i="128"/>
  <c r="AC21" i="128" s="1"/>
  <c r="BI19" i="128"/>
  <c r="BJ13" i="128"/>
  <c r="BH22" i="128"/>
  <c r="AC22" i="128" s="1"/>
  <c r="BH5" i="128"/>
  <c r="AC5" i="128" s="1"/>
  <c r="BJ11" i="128"/>
  <c r="BH12" i="128"/>
  <c r="AC12" i="128" s="1"/>
  <c r="BI20" i="128"/>
  <c r="BJ24" i="128"/>
  <c r="BJ19" i="128"/>
  <c r="BA14" i="128"/>
  <c r="AR24" i="128"/>
  <c r="AQ12" i="128"/>
  <c r="AR4" i="128"/>
  <c r="AR9" i="128"/>
  <c r="AP17" i="128"/>
  <c r="AA17" i="128" s="1"/>
  <c r="AR17" i="128"/>
  <c r="AQ23" i="128"/>
  <c r="AP10" i="128"/>
  <c r="AA10" i="128" s="1"/>
  <c r="BZ42" i="128"/>
  <c r="AE42" i="128" s="1"/>
  <c r="BZ36" i="128"/>
  <c r="AE36" i="128" s="1"/>
  <c r="BZ115" i="128"/>
  <c r="AE115" i="128" s="1"/>
  <c r="BZ127" i="128"/>
  <c r="AE127" i="128" s="1"/>
  <c r="BZ74" i="128"/>
  <c r="AE74" i="128" s="1"/>
  <c r="BZ113" i="128"/>
  <c r="AE113" i="128" s="1"/>
  <c r="BZ58" i="128"/>
  <c r="AE58" i="128" s="1"/>
  <c r="CA24" i="128"/>
  <c r="BZ32" i="128"/>
  <c r="AE32" i="128" s="1"/>
  <c r="BZ101" i="128"/>
  <c r="AE101" i="128" s="1"/>
  <c r="BJ29" i="128"/>
  <c r="BJ14" i="128"/>
  <c r="BH6" i="128"/>
  <c r="AC6" i="128" s="1"/>
  <c r="BJ17" i="128"/>
  <c r="BH10" i="128"/>
  <c r="AC10" i="128" s="1"/>
  <c r="BI13" i="128"/>
  <c r="BI15" i="128"/>
  <c r="BH3" i="128"/>
  <c r="AC3" i="128" s="1"/>
  <c r="BH23" i="128"/>
  <c r="AC23" i="128" s="1"/>
  <c r="BJ16" i="128"/>
  <c r="BI25" i="128"/>
  <c r="BI28" i="128"/>
  <c r="AG68" i="128"/>
  <c r="AH81" i="128"/>
  <c r="AI36" i="128"/>
  <c r="AH16" i="128"/>
  <c r="AH31" i="128"/>
  <c r="AG65" i="128"/>
  <c r="AG33" i="128"/>
  <c r="AS33" i="128" s="1"/>
  <c r="AH85" i="128"/>
  <c r="AI130" i="128"/>
  <c r="AG105" i="128"/>
  <c r="Z105" i="128" s="1"/>
  <c r="AG4" i="128"/>
  <c r="AI113" i="128"/>
  <c r="AI52" i="128"/>
  <c r="AI29" i="128"/>
  <c r="AH21" i="128"/>
  <c r="AH66" i="128"/>
  <c r="AI14" i="128"/>
  <c r="AG130" i="128"/>
  <c r="CC130" i="128" s="1"/>
  <c r="AI101" i="128"/>
  <c r="AH22" i="128"/>
  <c r="AH60" i="128"/>
  <c r="AH14" i="128"/>
  <c r="AH50" i="128"/>
  <c r="AH91" i="128"/>
  <c r="AG110" i="128"/>
  <c r="BK110" i="128" s="1"/>
  <c r="AH70" i="128"/>
  <c r="AG127" i="128"/>
  <c r="AI34" i="128"/>
  <c r="AI16" i="128"/>
  <c r="AI107" i="128"/>
  <c r="P107" i="128" s="1"/>
  <c r="AG70" i="128"/>
  <c r="BK70" i="128" s="1"/>
  <c r="AG9" i="128"/>
  <c r="BK9" i="128" s="1"/>
  <c r="AH11" i="128"/>
  <c r="AH92" i="128"/>
  <c r="AI55" i="128"/>
  <c r="AI123" i="128"/>
  <c r="P123" i="128" s="1"/>
  <c r="AG120" i="128"/>
  <c r="BK120" i="128" s="1"/>
  <c r="AH47" i="128"/>
  <c r="AG84" i="128"/>
  <c r="CC84" i="128" s="1"/>
  <c r="AH29" i="128"/>
  <c r="AI89" i="128"/>
  <c r="AI30" i="128"/>
  <c r="AH27" i="128"/>
  <c r="AG18" i="128"/>
  <c r="Z18" i="128" s="1"/>
  <c r="AI119" i="128"/>
  <c r="AG54" i="128"/>
  <c r="BB54" i="128" s="1"/>
  <c r="AG104" i="128"/>
  <c r="CC104" i="128" s="1"/>
  <c r="AG57" i="128"/>
  <c r="BB57" i="128" s="1"/>
  <c r="AZ12" i="128"/>
  <c r="AZ13" i="128"/>
  <c r="AZ16" i="128"/>
  <c r="BA25" i="128"/>
  <c r="AG124" i="128"/>
  <c r="BB124" i="128" s="1"/>
  <c r="AI42" i="128"/>
  <c r="AH39" i="128"/>
  <c r="AG109" i="128"/>
  <c r="BT109" i="128" s="1"/>
  <c r="AI61" i="128"/>
  <c r="AI17" i="128"/>
  <c r="AH103" i="128"/>
  <c r="AG55" i="128"/>
  <c r="BB55" i="128" s="1"/>
  <c r="AH17" i="128"/>
  <c r="AH42" i="128"/>
  <c r="AI6" i="128"/>
  <c r="AI122" i="128"/>
  <c r="AH86" i="128"/>
  <c r="AI121" i="128"/>
  <c r="AH13" i="128"/>
  <c r="AG44" i="128"/>
  <c r="AG42" i="128"/>
  <c r="BK42" i="128" s="1"/>
  <c r="AI115" i="128"/>
  <c r="AI102" i="128"/>
  <c r="AH96" i="128"/>
  <c r="AH89" i="128"/>
  <c r="AI39" i="128"/>
  <c r="AI111" i="128"/>
  <c r="AH111" i="128"/>
  <c r="AG49" i="128"/>
  <c r="BB49" i="128" s="1"/>
  <c r="AI35" i="128"/>
  <c r="AG126" i="128"/>
  <c r="BB126" i="128" s="1"/>
  <c r="AI51" i="128"/>
  <c r="AI77" i="128"/>
  <c r="AI95" i="128"/>
  <c r="P95" i="128" s="1"/>
  <c r="AH118" i="128"/>
  <c r="AI86" i="128"/>
  <c r="AH28" i="128"/>
  <c r="AH23" i="128"/>
  <c r="AI48" i="128"/>
  <c r="AG89" i="128"/>
  <c r="Z89" i="128" s="1"/>
  <c r="AG23" i="128"/>
  <c r="AH52" i="128"/>
  <c r="AI128" i="128"/>
  <c r="AG93" i="128"/>
  <c r="Z93" i="128" s="1"/>
  <c r="AH79" i="128"/>
  <c r="AI7" i="128"/>
  <c r="AI108" i="128"/>
  <c r="AH7" i="128"/>
  <c r="AI66" i="128"/>
  <c r="AI19" i="128"/>
  <c r="AH74" i="128"/>
  <c r="AG59" i="128"/>
  <c r="BK59" i="128" s="1"/>
  <c r="AZ4" i="128"/>
  <c r="BA24" i="128"/>
  <c r="BA9" i="128"/>
  <c r="AZ23" i="128"/>
  <c r="AG96" i="128"/>
  <c r="BK96" i="128" s="1"/>
  <c r="AH67" i="128"/>
  <c r="O67" i="128" s="1"/>
  <c r="AH5" i="128"/>
  <c r="AH120" i="128"/>
  <c r="AG79" i="128"/>
  <c r="AI94" i="128"/>
  <c r="AH110" i="128"/>
  <c r="AG74" i="128"/>
  <c r="BB74" i="128" s="1"/>
  <c r="AI63" i="128"/>
  <c r="AG128" i="128"/>
  <c r="AI105" i="128"/>
  <c r="AG69" i="128"/>
  <c r="AH116" i="128"/>
  <c r="AI125" i="128"/>
  <c r="AI78" i="128"/>
  <c r="AI126" i="128"/>
  <c r="AI70" i="128"/>
  <c r="AG103" i="128"/>
  <c r="CC103" i="128" s="1"/>
  <c r="AH72" i="128"/>
  <c r="AH82" i="128"/>
  <c r="AI99" i="128"/>
  <c r="AH106" i="128"/>
  <c r="AH32" i="128"/>
  <c r="AH18" i="128"/>
  <c r="AH109" i="128"/>
  <c r="AI4" i="128"/>
  <c r="AH68" i="128"/>
  <c r="AH53" i="128"/>
  <c r="AH43" i="128"/>
  <c r="AI104" i="128"/>
  <c r="AH25" i="128"/>
  <c r="AI53" i="128"/>
  <c r="AH107" i="128"/>
  <c r="AI100" i="128"/>
  <c r="AG107" i="128"/>
  <c r="Z107" i="128" s="1"/>
  <c r="AG16" i="128"/>
  <c r="AG60" i="128"/>
  <c r="AJ60" i="128" s="1"/>
  <c r="AG51" i="128"/>
  <c r="BB51" i="128" s="1"/>
  <c r="AG94" i="128"/>
  <c r="BK94" i="128" s="1"/>
  <c r="AI97" i="128"/>
  <c r="AH44" i="128"/>
  <c r="AG28" i="128"/>
  <c r="Z28" i="128" s="1"/>
  <c r="AI44" i="128"/>
  <c r="AI112" i="128"/>
  <c r="AG7" i="128"/>
  <c r="Z7" i="128" s="1"/>
  <c r="AG114" i="128"/>
  <c r="BK114" i="128" s="1"/>
  <c r="AH117" i="128"/>
  <c r="R117" i="128" s="1"/>
  <c r="AI72" i="128"/>
  <c r="BA10" i="128"/>
  <c r="BA12" i="128"/>
  <c r="AZ3" i="128"/>
  <c r="AG31" i="128"/>
  <c r="CC31" i="128" s="1"/>
  <c r="AG80" i="128"/>
  <c r="BB80" i="128" s="1"/>
  <c r="AH34" i="128"/>
  <c r="AG52" i="128"/>
  <c r="CC52" i="128" s="1"/>
  <c r="AH94" i="128"/>
  <c r="AI117" i="128"/>
  <c r="AG17" i="128"/>
  <c r="AG73" i="128"/>
  <c r="AG6" i="128"/>
  <c r="Z6" i="128" s="1"/>
  <c r="AI12" i="128"/>
  <c r="AG118" i="128"/>
  <c r="BB118" i="128" s="1"/>
  <c r="AH6" i="128"/>
  <c r="AI20" i="128"/>
  <c r="AH83" i="128"/>
  <c r="AG10" i="128"/>
  <c r="Z10" i="128" s="1"/>
  <c r="AH124" i="128"/>
  <c r="AI33" i="128"/>
  <c r="AH73" i="128"/>
  <c r="AH98" i="128"/>
  <c r="AG35" i="128"/>
  <c r="AG12" i="128"/>
  <c r="Z12" i="128" s="1"/>
  <c r="AH10" i="128"/>
  <c r="AI3" i="128"/>
  <c r="AH54" i="128"/>
  <c r="AG101" i="128"/>
  <c r="BK101" i="128" s="1"/>
  <c r="AH56" i="128"/>
  <c r="AG85" i="128"/>
  <c r="Z85" i="128" s="1"/>
  <c r="AH127" i="128"/>
  <c r="AI11" i="128"/>
  <c r="AH95" i="128"/>
  <c r="AI83" i="128"/>
  <c r="AH76" i="128"/>
  <c r="AG47" i="128"/>
  <c r="BB47" i="128" s="1"/>
  <c r="AI81" i="128"/>
  <c r="AH4" i="128"/>
  <c r="AI116" i="128"/>
  <c r="AH125" i="128"/>
  <c r="AH15" i="128"/>
  <c r="AI71" i="128"/>
  <c r="P71" i="128" s="1"/>
  <c r="AH101" i="128"/>
  <c r="O101" i="128" s="1"/>
  <c r="AH100" i="128"/>
  <c r="AG102" i="128"/>
  <c r="BK102" i="128" s="1"/>
  <c r="AH130" i="128"/>
  <c r="AH97" i="128"/>
  <c r="AH38" i="128"/>
  <c r="AH57" i="128"/>
  <c r="AG75" i="128"/>
  <c r="Z75" i="128" s="1"/>
  <c r="AG32" i="128"/>
  <c r="CC32" i="128" s="1"/>
  <c r="AZ18" i="128"/>
  <c r="AZ21" i="128"/>
  <c r="BA22" i="128"/>
  <c r="AG50" i="128"/>
  <c r="AJ50" i="128" s="1"/>
  <c r="AG19" i="128"/>
  <c r="Z19" i="128" s="1"/>
  <c r="AH55" i="128"/>
  <c r="AG88" i="128"/>
  <c r="AH65" i="128"/>
  <c r="AG81" i="128"/>
  <c r="Z81" i="128" s="1"/>
  <c r="AI60" i="128"/>
  <c r="AG112" i="128"/>
  <c r="AI127" i="128"/>
  <c r="AI23" i="128"/>
  <c r="AI13" i="128"/>
  <c r="AH61" i="128"/>
  <c r="AH59" i="128"/>
  <c r="AG67" i="128"/>
  <c r="AS67" i="128" s="1"/>
  <c r="AH3" i="128"/>
  <c r="AI56" i="128"/>
  <c r="AG22" i="128"/>
  <c r="AI92" i="128"/>
  <c r="AI69" i="128"/>
  <c r="P69" i="128" s="1"/>
  <c r="AG95" i="128"/>
  <c r="Z95" i="128" s="1"/>
  <c r="AI21" i="128"/>
  <c r="AG37" i="128"/>
  <c r="AH46" i="128"/>
  <c r="AG66" i="128"/>
  <c r="AG64" i="128"/>
  <c r="BK64" i="128" s="1"/>
  <c r="AG13" i="128"/>
  <c r="Z13" i="128" s="1"/>
  <c r="AI114" i="128"/>
  <c r="AG43" i="128"/>
  <c r="BK43" i="128" s="1"/>
  <c r="AI85" i="128"/>
  <c r="AG115" i="128"/>
  <c r="BB115" i="128" s="1"/>
  <c r="AG53" i="128"/>
  <c r="BK53" i="128" s="1"/>
  <c r="AG58" i="128"/>
  <c r="BB58" i="128" s="1"/>
  <c r="AI43" i="128"/>
  <c r="AG38" i="128"/>
  <c r="AJ38" i="128" s="1"/>
  <c r="AH12" i="128"/>
  <c r="AI106" i="128"/>
  <c r="AG77" i="128"/>
  <c r="BB77" i="128" s="1"/>
  <c r="AH129" i="128"/>
  <c r="AI10" i="128"/>
  <c r="AG46" i="128"/>
  <c r="AS46" i="128" s="1"/>
  <c r="AH119" i="128"/>
  <c r="AH62" i="128"/>
  <c r="AG48" i="128"/>
  <c r="AI120" i="128"/>
  <c r="AG26" i="128"/>
  <c r="AS26" i="128" s="1"/>
  <c r="AG125" i="128"/>
  <c r="AG98" i="128"/>
  <c r="Z98" i="128" s="1"/>
  <c r="AH19" i="128"/>
  <c r="AZ11" i="128"/>
  <c r="BA5" i="128"/>
  <c r="BA18" i="128"/>
  <c r="AH24" i="128"/>
  <c r="AY6" i="128"/>
  <c r="AB6" i="128" s="1"/>
  <c r="AI96" i="128"/>
  <c r="AH84" i="128"/>
  <c r="AG11" i="128"/>
  <c r="AH40" i="128"/>
  <c r="AI88" i="128"/>
  <c r="AG62" i="128"/>
  <c r="Z62" i="128" s="1"/>
  <c r="AV62" i="128" s="1"/>
  <c r="AH58" i="128"/>
  <c r="AI25" i="128"/>
  <c r="AG63" i="128"/>
  <c r="BB63" i="128" s="1"/>
  <c r="AI8" i="128"/>
  <c r="AH26" i="128"/>
  <c r="AI9" i="128"/>
  <c r="AH9" i="128"/>
  <c r="AJ9" i="128" s="1"/>
  <c r="AI124" i="128"/>
  <c r="AI32" i="128"/>
  <c r="AG5" i="128"/>
  <c r="Z5" i="128" s="1"/>
  <c r="AH36" i="128"/>
  <c r="AI79" i="128"/>
  <c r="AI49" i="128"/>
  <c r="AH108" i="128"/>
  <c r="AG40" i="128"/>
  <c r="CC40" i="128" s="1"/>
  <c r="AG41" i="128"/>
  <c r="BB41" i="128" s="1"/>
  <c r="AG21" i="128"/>
  <c r="Z21" i="128" s="1"/>
  <c r="AV21" i="128" s="1"/>
  <c r="AG106" i="128"/>
  <c r="BK106" i="128" s="1"/>
  <c r="AH123" i="128"/>
  <c r="AG72" i="128"/>
  <c r="Z72" i="128" s="1"/>
  <c r="AH102" i="128"/>
  <c r="AH75" i="128"/>
  <c r="AI65" i="128"/>
  <c r="AH93" i="128"/>
  <c r="AG15" i="128"/>
  <c r="Z15" i="128" s="1"/>
  <c r="AI110" i="128"/>
  <c r="AG108" i="128"/>
  <c r="Z108" i="128" s="1"/>
  <c r="BE108" i="128" s="1"/>
  <c r="AG86" i="128"/>
  <c r="BB86" i="128" s="1"/>
  <c r="AI87" i="128"/>
  <c r="AH78" i="128"/>
  <c r="AG117" i="128"/>
  <c r="Z117" i="128" s="1"/>
  <c r="AG3" i="128"/>
  <c r="AG113" i="128"/>
  <c r="BB113" i="128" s="1"/>
  <c r="AI50" i="128"/>
  <c r="AH112" i="128"/>
  <c r="AH121" i="128"/>
  <c r="AI98" i="128"/>
  <c r="AI73" i="128"/>
  <c r="AG129" i="128"/>
  <c r="Z129" i="128" s="1"/>
  <c r="AH115" i="128"/>
  <c r="AI84" i="128"/>
  <c r="BA28" i="128"/>
  <c r="CA19" i="128"/>
  <c r="CB27" i="128"/>
  <c r="CA6" i="128"/>
  <c r="CA18" i="128"/>
  <c r="BZ7" i="128"/>
  <c r="AE7" i="128" s="1"/>
  <c r="CB11" i="128"/>
  <c r="CA20" i="128"/>
  <c r="CB25" i="128"/>
  <c r="BZ13" i="128"/>
  <c r="AE13" i="128" s="1"/>
  <c r="CA27" i="128"/>
  <c r="CA28" i="128"/>
  <c r="BZ24" i="128"/>
  <c r="AE24" i="128" s="1"/>
  <c r="BZ22" i="128"/>
  <c r="AE22" i="128" s="1"/>
  <c r="BZ11" i="128"/>
  <c r="AE11" i="128" s="1"/>
  <c r="BZ14" i="128"/>
  <c r="AE14" i="128" s="1"/>
  <c r="CB19" i="128"/>
  <c r="BS7" i="128"/>
  <c r="BR13" i="128"/>
  <c r="BR26" i="128"/>
  <c r="BR25" i="128"/>
  <c r="BS23" i="128"/>
  <c r="BR14" i="128"/>
  <c r="BR6" i="128"/>
  <c r="BQ20" i="128"/>
  <c r="AD20" i="128" s="1"/>
  <c r="AY10" i="128"/>
  <c r="AB10" i="128" s="1"/>
  <c r="BZ12" i="128"/>
  <c r="AE12" i="128" s="1"/>
  <c r="CB17" i="128"/>
  <c r="CA15" i="128"/>
  <c r="BZ6" i="128"/>
  <c r="AE6" i="128" s="1"/>
  <c r="CB20" i="128"/>
  <c r="BZ26" i="128"/>
  <c r="AE26" i="128" s="1"/>
  <c r="CB15" i="128"/>
  <c r="CA9" i="128"/>
  <c r="BZ18" i="128"/>
  <c r="AE18" i="128" s="1"/>
  <c r="CB5" i="128"/>
  <c r="BZ8" i="128"/>
  <c r="AE8" i="128" s="1"/>
  <c r="BQ23" i="128"/>
  <c r="AD23" i="128" s="1"/>
  <c r="BS13" i="128"/>
  <c r="BR20" i="128"/>
  <c r="BS18" i="128"/>
  <c r="BS16" i="128"/>
  <c r="BS19" i="128"/>
  <c r="BR4" i="128"/>
  <c r="BQ6" i="128"/>
  <c r="AD6" i="128" s="1"/>
  <c r="CA21" i="128"/>
  <c r="BZ27" i="128"/>
  <c r="AE27" i="128" s="1"/>
  <c r="BR27" i="128"/>
  <c r="BS17" i="128"/>
  <c r="BS6" i="128"/>
  <c r="AY8" i="128"/>
  <c r="AB8" i="128" s="1"/>
  <c r="CA29" i="128"/>
  <c r="CA22" i="128"/>
  <c r="CA25" i="128"/>
  <c r="BZ15" i="128"/>
  <c r="AE15" i="128" s="1"/>
  <c r="BZ20" i="128"/>
  <c r="AE20" i="128" s="1"/>
  <c r="BZ16" i="128"/>
  <c r="AE16" i="128" s="1"/>
  <c r="BZ23" i="128"/>
  <c r="AE23" i="128" s="1"/>
  <c r="CA5" i="128"/>
  <c r="BZ17" i="128"/>
  <c r="AE17" i="128" s="1"/>
  <c r="CA11" i="128"/>
  <c r="CB22" i="128"/>
  <c r="BR11" i="128"/>
  <c r="BR21" i="128"/>
  <c r="BR8" i="128"/>
  <c r="BS28" i="128"/>
  <c r="BQ27" i="128"/>
  <c r="AD27" i="128" s="1"/>
  <c r="BS14" i="128"/>
  <c r="BQ19" i="128"/>
  <c r="AD19" i="128" s="1"/>
  <c r="BS9" i="128"/>
  <c r="BQ12" i="128"/>
  <c r="AD12" i="128" s="1"/>
  <c r="BQ18" i="128"/>
  <c r="AD18" i="128" s="1"/>
  <c r="BQ3" i="128"/>
  <c r="AD3" i="128" s="1"/>
  <c r="BR23" i="128"/>
  <c r="AY9" i="128"/>
  <c r="AB9" i="128" s="1"/>
  <c r="AY12" i="128"/>
  <c r="AB12" i="128" s="1"/>
  <c r="BZ4" i="128"/>
  <c r="AE4" i="128" s="1"/>
  <c r="CA4" i="128"/>
  <c r="CB14" i="128"/>
  <c r="CA13" i="128"/>
  <c r="CB16" i="128"/>
  <c r="CA3" i="128"/>
  <c r="BZ3" i="128"/>
  <c r="AE3" i="128" s="1"/>
  <c r="BZ5" i="128"/>
  <c r="AE5" i="128" s="1"/>
  <c r="CB10" i="128"/>
  <c r="CB8" i="128"/>
  <c r="BZ28" i="128"/>
  <c r="AE28" i="128" s="1"/>
  <c r="CA12" i="128"/>
  <c r="BZ25" i="128"/>
  <c r="AE25" i="128" s="1"/>
  <c r="BS10" i="128"/>
  <c r="BS25" i="128"/>
  <c r="BR7" i="128"/>
  <c r="BQ8" i="128"/>
  <c r="AD8" i="128" s="1"/>
  <c r="BS20" i="128"/>
  <c r="BQ14" i="128"/>
  <c r="AD14" i="128" s="1"/>
  <c r="BS22" i="128"/>
  <c r="BQ26" i="128"/>
  <c r="AD26" i="128" s="1"/>
  <c r="BR28" i="128"/>
  <c r="BR12" i="128"/>
  <c r="BR5" i="128"/>
  <c r="BR16" i="128"/>
  <c r="AY20" i="128"/>
  <c r="AB20" i="128" s="1"/>
  <c r="BZ10" i="128"/>
  <c r="AE10" i="128" s="1"/>
  <c r="CA10" i="128"/>
  <c r="CA8" i="128"/>
  <c r="CB21" i="128"/>
  <c r="BZ29" i="128"/>
  <c r="AE29" i="128" s="1"/>
  <c r="CB28" i="128"/>
  <c r="CB4" i="128"/>
  <c r="CB12" i="128"/>
  <c r="CB18" i="128"/>
  <c r="CB7" i="128"/>
  <c r="BR10" i="128"/>
  <c r="BR15" i="128"/>
  <c r="BS3" i="128"/>
  <c r="BQ24" i="128"/>
  <c r="AD24" i="128" s="1"/>
  <c r="BS24" i="128"/>
  <c r="BQ29" i="128"/>
  <c r="AD29" i="128" s="1"/>
  <c r="BQ21" i="128"/>
  <c r="AD21" i="128" s="1"/>
  <c r="BQ11" i="128"/>
  <c r="AD11" i="128" s="1"/>
  <c r="BS26" i="128"/>
  <c r="AY22" i="128"/>
  <c r="AB22" i="128" s="1"/>
  <c r="BZ21" i="128"/>
  <c r="AE21" i="128" s="1"/>
  <c r="CB9" i="128"/>
  <c r="CB24" i="128"/>
  <c r="CB23" i="128"/>
  <c r="CB3" i="128"/>
  <c r="CB6" i="128"/>
  <c r="BZ9" i="128"/>
  <c r="AE9" i="128" s="1"/>
  <c r="CB29" i="128"/>
  <c r="BQ13" i="128"/>
  <c r="AD13" i="128" s="1"/>
  <c r="BQ9" i="128"/>
  <c r="AD9" i="128" s="1"/>
  <c r="BR18" i="128"/>
  <c r="BS4" i="128"/>
  <c r="BR24" i="128"/>
  <c r="BS29" i="128"/>
  <c r="BR22" i="128"/>
  <c r="BQ7" i="128"/>
  <c r="AD7" i="128" s="1"/>
  <c r="BQ17" i="128"/>
  <c r="AD17" i="128" s="1"/>
  <c r="BQ25" i="128"/>
  <c r="AD25" i="128" s="1"/>
  <c r="BQ15" i="128"/>
  <c r="AD15" i="128" s="1"/>
  <c r="BS11" i="128"/>
  <c r="AY11" i="128"/>
  <c r="AB11" i="128" s="1"/>
  <c r="AY7" i="128"/>
  <c r="AB7" i="128" s="1"/>
  <c r="AY17" i="128"/>
  <c r="AB17" i="128" s="1"/>
  <c r="BA7" i="128"/>
  <c r="BA3" i="128"/>
  <c r="AY21" i="128"/>
  <c r="AB21" i="128" s="1"/>
  <c r="AZ5" i="128"/>
  <c r="AY26" i="128"/>
  <c r="AB26" i="128" s="1"/>
  <c r="BA4" i="128"/>
  <c r="BA26" i="128"/>
  <c r="AZ10" i="128"/>
  <c r="BA29" i="128"/>
  <c r="AY13" i="128"/>
  <c r="AB13" i="128" s="1"/>
  <c r="AZ7" i="128"/>
  <c r="AY18" i="128"/>
  <c r="AB18" i="128" s="1"/>
  <c r="BA15" i="128"/>
  <c r="BA21" i="128"/>
  <c r="AZ9" i="128"/>
  <c r="AZ29" i="128"/>
  <c r="AZ15" i="128"/>
  <c r="AY4" i="128"/>
  <c r="AB4" i="128" s="1"/>
  <c r="AZ26" i="128"/>
  <c r="AZ19" i="128"/>
  <c r="AY24" i="128"/>
  <c r="AB24" i="128" s="1"/>
  <c r="BA16" i="128"/>
  <c r="AZ28" i="128"/>
  <c r="AY14" i="128"/>
  <c r="AB14" i="128" s="1"/>
  <c r="AZ24" i="128"/>
  <c r="AZ6" i="128"/>
  <c r="AY19" i="128"/>
  <c r="AB19" i="128" s="1"/>
  <c r="BA13" i="128"/>
  <c r="AY27" i="128"/>
  <c r="AB27" i="128" s="1"/>
  <c r="AY23" i="128"/>
  <c r="AB23" i="128" s="1"/>
  <c r="AZ22" i="128"/>
  <c r="AZ20" i="128"/>
  <c r="BA20" i="128"/>
  <c r="AZ8" i="128"/>
  <c r="BA17" i="128"/>
  <c r="AY29" i="128"/>
  <c r="AB29" i="128" s="1"/>
  <c r="BA6" i="128"/>
  <c r="AZ27" i="128"/>
  <c r="BA23" i="128"/>
  <c r="AY3" i="128"/>
  <c r="AB3" i="128" s="1"/>
  <c r="AY15" i="128"/>
  <c r="AB15" i="128" s="1"/>
  <c r="AY25" i="128"/>
  <c r="AB25" i="128" s="1"/>
  <c r="AZ14" i="128"/>
  <c r="AY28" i="128"/>
  <c r="AB28" i="128" s="1"/>
  <c r="AY5" i="128"/>
  <c r="AB5" i="128" s="1"/>
  <c r="BA27" i="128"/>
  <c r="BA11" i="128"/>
  <c r="BA8" i="128"/>
  <c r="BA19" i="128"/>
  <c r="AZ25" i="128"/>
  <c r="H70" i="120"/>
  <c r="E67" i="120"/>
  <c r="Z57" i="128"/>
  <c r="BE57" i="128" s="1"/>
  <c r="H47" i="120"/>
  <c r="BG14" i="115" s="1"/>
  <c r="D25" i="109" s="1"/>
  <c r="E47" i="120"/>
  <c r="H14" i="120"/>
  <c r="E11" i="120"/>
  <c r="E107" i="120"/>
  <c r="H110" i="120"/>
  <c r="E71" i="120"/>
  <c r="H71" i="120"/>
  <c r="BG32" i="115" s="1"/>
  <c r="D37" i="109" s="1"/>
  <c r="H38" i="120"/>
  <c r="E35" i="120"/>
  <c r="B41" i="112"/>
  <c r="E41" i="112" s="1"/>
  <c r="B191" i="112"/>
  <c r="E191" i="112" s="1"/>
  <c r="B232" i="112"/>
  <c r="E232" i="112" s="1"/>
  <c r="B12" i="112"/>
  <c r="E12" i="112" s="1"/>
  <c r="B30" i="112"/>
  <c r="E30" i="112" s="1"/>
  <c r="B245" i="112"/>
  <c r="E245" i="112" s="1"/>
  <c r="B142" i="112"/>
  <c r="E142" i="112" s="1"/>
  <c r="B11" i="112"/>
  <c r="E11" i="112" s="1"/>
  <c r="B229" i="112"/>
  <c r="E229" i="112" s="1"/>
  <c r="B111" i="112"/>
  <c r="E111" i="112" s="1"/>
  <c r="B208" i="112"/>
  <c r="E208" i="112" s="1"/>
  <c r="B65" i="112"/>
  <c r="E65" i="112" s="1"/>
  <c r="B78" i="112"/>
  <c r="E78" i="112" s="1"/>
  <c r="B42" i="112"/>
  <c r="E42" i="112" s="1"/>
  <c r="B128" i="112"/>
  <c r="E128" i="112" s="1"/>
  <c r="B75" i="112"/>
  <c r="E75" i="112" s="1"/>
  <c r="B16" i="112"/>
  <c r="E16" i="112" s="1"/>
  <c r="B160" i="112"/>
  <c r="E160" i="112" s="1"/>
  <c r="B214" i="112"/>
  <c r="E214" i="112" s="1"/>
  <c r="B67" i="112"/>
  <c r="E67" i="112" s="1"/>
  <c r="B158" i="112"/>
  <c r="E158" i="112" s="1"/>
  <c r="B117" i="112"/>
  <c r="E117" i="112" s="1"/>
  <c r="B213" i="112"/>
  <c r="E213" i="112" s="1"/>
  <c r="B209" i="112"/>
  <c r="E209" i="112" s="1"/>
  <c r="B56" i="112"/>
  <c r="E56" i="112" s="1"/>
  <c r="B197" i="112"/>
  <c r="E197" i="112" s="1"/>
  <c r="B256" i="112"/>
  <c r="E256" i="112" s="1"/>
  <c r="B104" i="112"/>
  <c r="E104" i="112" s="1"/>
  <c r="B215" i="112"/>
  <c r="E215" i="112" s="1"/>
  <c r="B99" i="112"/>
  <c r="E99" i="112" s="1"/>
  <c r="B178" i="112"/>
  <c r="E178" i="112" s="1"/>
  <c r="B151" i="112"/>
  <c r="E151" i="112" s="1"/>
  <c r="B127" i="112"/>
  <c r="E127" i="112" s="1"/>
  <c r="B173" i="112"/>
  <c r="E173" i="112" s="1"/>
  <c r="B150" i="112"/>
  <c r="E150" i="112" s="1"/>
  <c r="B156" i="112"/>
  <c r="E156" i="112" s="1"/>
  <c r="B24" i="112"/>
  <c r="E24" i="112" s="1"/>
  <c r="B239" i="112"/>
  <c r="E239" i="112" s="1"/>
  <c r="B207" i="112"/>
  <c r="E207" i="112" s="1"/>
  <c r="B27" i="112"/>
  <c r="E27" i="112" s="1"/>
  <c r="B10" i="112"/>
  <c r="E10" i="112" s="1"/>
  <c r="B250" i="112"/>
  <c r="E250" i="112" s="1"/>
  <c r="B119" i="112"/>
  <c r="E119" i="112" s="1"/>
  <c r="B98" i="112"/>
  <c r="E98" i="112" s="1"/>
  <c r="B89" i="112"/>
  <c r="E89" i="112" s="1"/>
  <c r="B15" i="112"/>
  <c r="E15" i="112" s="1"/>
  <c r="B183" i="112"/>
  <c r="E183" i="112" s="1"/>
  <c r="B238" i="112"/>
  <c r="E238" i="112" s="1"/>
  <c r="B54" i="112"/>
  <c r="E54" i="112" s="1"/>
  <c r="B253" i="112"/>
  <c r="E253" i="112" s="1"/>
  <c r="B231" i="112"/>
  <c r="E231" i="112" s="1"/>
  <c r="B116" i="112"/>
  <c r="E116" i="112" s="1"/>
  <c r="B22" i="112"/>
  <c r="E22" i="112" s="1"/>
  <c r="B206" i="112"/>
  <c r="E206" i="112" s="1"/>
  <c r="B225" i="112"/>
  <c r="E225" i="112" s="1"/>
  <c r="B135" i="112"/>
  <c r="E135" i="112" s="1"/>
  <c r="B198" i="112"/>
  <c r="E198" i="112" s="1"/>
  <c r="B201" i="112"/>
  <c r="E201" i="112" s="1"/>
  <c r="B37" i="112"/>
  <c r="E37" i="112" s="1"/>
  <c r="B101" i="112"/>
  <c r="E101" i="112" s="1"/>
  <c r="B125" i="112"/>
  <c r="E125" i="112" s="1"/>
  <c r="B166" i="112"/>
  <c r="E166" i="112" s="1"/>
  <c r="B195" i="112"/>
  <c r="E195" i="112" s="1"/>
  <c r="B188" i="112"/>
  <c r="E188" i="112" s="1"/>
  <c r="B84" i="112"/>
  <c r="E84" i="112" s="1"/>
  <c r="B192" i="112"/>
  <c r="E192" i="112" s="1"/>
  <c r="B91" i="112"/>
  <c r="E91" i="112" s="1"/>
  <c r="B112" i="112"/>
  <c r="E112" i="112" s="1"/>
  <c r="B193" i="112"/>
  <c r="E193" i="112" s="1"/>
  <c r="B249" i="112"/>
  <c r="E249" i="112" s="1"/>
  <c r="B44" i="112"/>
  <c r="E44" i="112" s="1"/>
  <c r="B145" i="112"/>
  <c r="E145" i="112" s="1"/>
  <c r="B182" i="112"/>
  <c r="E182" i="112" s="1"/>
  <c r="B234" i="112"/>
  <c r="E234" i="112" s="1"/>
  <c r="B95" i="112"/>
  <c r="E95" i="112" s="1"/>
  <c r="B223" i="112"/>
  <c r="E223" i="112" s="1"/>
  <c r="B257" i="112"/>
  <c r="E257" i="112" s="1"/>
  <c r="B180" i="112"/>
  <c r="E180" i="112" s="1"/>
  <c r="B59" i="112"/>
  <c r="E59" i="112" s="1"/>
  <c r="B58" i="112"/>
  <c r="E58" i="112" s="1"/>
  <c r="B81" i="112"/>
  <c r="E81" i="112" s="1"/>
  <c r="B40" i="112"/>
  <c r="E40" i="112" s="1"/>
  <c r="B165" i="112"/>
  <c r="E165" i="112" s="1"/>
  <c r="B240" i="112"/>
  <c r="E240" i="112" s="1"/>
  <c r="B167" i="112"/>
  <c r="E167" i="112" s="1"/>
  <c r="B120" i="112"/>
  <c r="E120" i="112" s="1"/>
  <c r="B153" i="112"/>
  <c r="E153" i="112" s="1"/>
  <c r="B69" i="112"/>
  <c r="E69" i="112" s="1"/>
  <c r="B90" i="112"/>
  <c r="E90" i="112" s="1"/>
  <c r="B130" i="112"/>
  <c r="E130" i="112" s="1"/>
  <c r="B129" i="112"/>
  <c r="E129" i="112" s="1"/>
  <c r="B122" i="112"/>
  <c r="E122" i="112" s="1"/>
  <c r="B20" i="112"/>
  <c r="E20" i="112" s="1"/>
  <c r="B118" i="112"/>
  <c r="E118" i="112" s="1"/>
  <c r="B186" i="112"/>
  <c r="E186" i="112" s="1"/>
  <c r="B93" i="112"/>
  <c r="E93" i="112" s="1"/>
  <c r="B228" i="112"/>
  <c r="E228" i="112" s="1"/>
  <c r="B187" i="112"/>
  <c r="E187" i="112" s="1"/>
  <c r="B103" i="112"/>
  <c r="E103" i="112" s="1"/>
  <c r="B57" i="112"/>
  <c r="E57" i="112" s="1"/>
  <c r="B170" i="112"/>
  <c r="E170" i="112" s="1"/>
  <c r="B140" i="112"/>
  <c r="E140" i="112" s="1"/>
  <c r="B64" i="112"/>
  <c r="E64" i="112" s="1"/>
  <c r="B185" i="112"/>
  <c r="E185" i="112" s="1"/>
  <c r="B143" i="112"/>
  <c r="E143" i="112" s="1"/>
  <c r="B79" i="112"/>
  <c r="E79" i="112" s="1"/>
  <c r="B133" i="112"/>
  <c r="E133" i="112" s="1"/>
  <c r="B6" i="112"/>
  <c r="E6" i="112" s="1"/>
  <c r="B227" i="112"/>
  <c r="E227" i="112" s="1"/>
  <c r="B83" i="112"/>
  <c r="E83" i="112" s="1"/>
  <c r="B243" i="112"/>
  <c r="E243" i="112" s="1"/>
  <c r="B113" i="112"/>
  <c r="E113" i="112" s="1"/>
  <c r="B28" i="112"/>
  <c r="E28" i="112" s="1"/>
  <c r="B211" i="112"/>
  <c r="E211" i="112" s="1"/>
  <c r="B60" i="112"/>
  <c r="E60" i="112" s="1"/>
  <c r="B80" i="112"/>
  <c r="E80" i="112" s="1"/>
  <c r="B18" i="112"/>
  <c r="E18" i="112" s="1"/>
  <c r="B33" i="112"/>
  <c r="E33" i="112" s="1"/>
  <c r="B48" i="112"/>
  <c r="E48" i="112" s="1"/>
  <c r="B220" i="112"/>
  <c r="E220" i="112" s="1"/>
  <c r="B73" i="112"/>
  <c r="E73" i="112" s="1"/>
  <c r="B218" i="112"/>
  <c r="E218" i="112" s="1"/>
  <c r="B121" i="112"/>
  <c r="E121" i="112" s="1"/>
  <c r="B109" i="112"/>
  <c r="E109" i="112" s="1"/>
  <c r="B138" i="112"/>
  <c r="E138" i="112" s="1"/>
  <c r="B7" i="112"/>
  <c r="E7" i="112" s="1"/>
  <c r="B85" i="112"/>
  <c r="E85" i="112" s="1"/>
  <c r="B5" i="112"/>
  <c r="E5" i="112" s="1"/>
  <c r="B252" i="112"/>
  <c r="E252" i="112" s="1"/>
  <c r="B124" i="112"/>
  <c r="E124" i="112" s="1"/>
  <c r="B172" i="112"/>
  <c r="E172" i="112" s="1"/>
  <c r="B19" i="112"/>
  <c r="E19" i="112" s="1"/>
  <c r="B236" i="112"/>
  <c r="E236" i="112" s="1"/>
  <c r="B26" i="112"/>
  <c r="E26" i="112" s="1"/>
  <c r="B29" i="112"/>
  <c r="E29" i="112" s="1"/>
  <c r="B155" i="112"/>
  <c r="E155" i="112" s="1"/>
  <c r="B43" i="112"/>
  <c r="E43" i="112" s="1"/>
  <c r="B66" i="112"/>
  <c r="E66" i="112" s="1"/>
  <c r="B13" i="112"/>
  <c r="E13" i="112" s="1"/>
  <c r="B102" i="112"/>
  <c r="E102" i="112" s="1"/>
  <c r="B254" i="112"/>
  <c r="E254" i="112" s="1"/>
  <c r="B88" i="112"/>
  <c r="E88" i="112" s="1"/>
  <c r="B71" i="112"/>
  <c r="E71" i="112" s="1"/>
  <c r="B230" i="112"/>
  <c r="E230" i="112" s="1"/>
  <c r="B52" i="112"/>
  <c r="E52" i="112" s="1"/>
  <c r="B35" i="112"/>
  <c r="E35" i="112" s="1"/>
  <c r="B204" i="112"/>
  <c r="E204" i="112" s="1"/>
  <c r="B157" i="112"/>
  <c r="E157" i="112" s="1"/>
  <c r="B199" i="112"/>
  <c r="E199" i="112" s="1"/>
  <c r="B53" i="112"/>
  <c r="E53" i="112" s="1"/>
  <c r="B164" i="112"/>
  <c r="E164" i="112" s="1"/>
  <c r="B100" i="112"/>
  <c r="E100" i="112" s="1"/>
  <c r="B76" i="112"/>
  <c r="E76" i="112" s="1"/>
  <c r="B259" i="112"/>
  <c r="E259" i="112" s="1"/>
  <c r="B161" i="112"/>
  <c r="E161" i="112" s="1"/>
  <c r="B36" i="112"/>
  <c r="E36" i="112" s="1"/>
  <c r="B38" i="112"/>
  <c r="E38" i="112" s="1"/>
  <c r="B148" i="112"/>
  <c r="E148" i="112" s="1"/>
  <c r="B61" i="112"/>
  <c r="E61" i="112" s="1"/>
  <c r="B194" i="112"/>
  <c r="E194" i="112" s="1"/>
  <c r="B189" i="112"/>
  <c r="E189" i="112" s="1"/>
  <c r="B169" i="112"/>
  <c r="E169" i="112" s="1"/>
  <c r="B235" i="112"/>
  <c r="E235" i="112" s="1"/>
  <c r="B107" i="112"/>
  <c r="E107" i="112" s="1"/>
  <c r="B96" i="112"/>
  <c r="E96" i="112" s="1"/>
  <c r="B258" i="112"/>
  <c r="E258" i="112" s="1"/>
  <c r="B203" i="112"/>
  <c r="E203" i="112" s="1"/>
  <c r="B237" i="112"/>
  <c r="E237" i="112" s="1"/>
  <c r="B136" i="112"/>
  <c r="E136" i="112" s="1"/>
  <c r="B184" i="112"/>
  <c r="E184" i="112" s="1"/>
  <c r="B226" i="112"/>
  <c r="E226" i="112" s="1"/>
  <c r="B17" i="112"/>
  <c r="E17" i="112" s="1"/>
  <c r="B242" i="112"/>
  <c r="E242" i="112" s="1"/>
  <c r="B23" i="112"/>
  <c r="E23" i="112" s="1"/>
  <c r="B126" i="112"/>
  <c r="E126" i="112" s="1"/>
  <c r="B92" i="112"/>
  <c r="E92" i="112" s="1"/>
  <c r="B176" i="112"/>
  <c r="E176" i="112" s="1"/>
  <c r="B190" i="112"/>
  <c r="E190" i="112" s="1"/>
  <c r="B139" i="112"/>
  <c r="E139" i="112" s="1"/>
  <c r="B51" i="112"/>
  <c r="E51" i="112" s="1"/>
  <c r="B123" i="112"/>
  <c r="E123" i="112" s="1"/>
  <c r="B205" i="112"/>
  <c r="E205" i="112" s="1"/>
  <c r="B217" i="112"/>
  <c r="E217" i="112" s="1"/>
  <c r="B144" i="112"/>
  <c r="E144" i="112" s="1"/>
  <c r="B9" i="112"/>
  <c r="E9" i="112" s="1"/>
  <c r="B31" i="112"/>
  <c r="E31" i="112" s="1"/>
  <c r="B32" i="112"/>
  <c r="E32" i="112" s="1"/>
  <c r="B177" i="112"/>
  <c r="E177" i="112" s="1"/>
  <c r="B34" i="112"/>
  <c r="E34" i="112" s="1"/>
  <c r="B87" i="112"/>
  <c r="E87" i="112" s="1"/>
  <c r="B97" i="112"/>
  <c r="E97" i="112" s="1"/>
  <c r="B25" i="112"/>
  <c r="E25" i="112" s="1"/>
  <c r="B63" i="112"/>
  <c r="E63" i="112" s="1"/>
  <c r="B132" i="112"/>
  <c r="E132" i="112" s="1"/>
  <c r="B247" i="112"/>
  <c r="E247" i="112" s="1"/>
  <c r="B55" i="112"/>
  <c r="E55" i="112" s="1"/>
  <c r="B255" i="112"/>
  <c r="E255" i="112" s="1"/>
  <c r="B82" i="112"/>
  <c r="E82" i="112" s="1"/>
  <c r="B141" i="112"/>
  <c r="E141" i="112" s="1"/>
  <c r="B222" i="112"/>
  <c r="E222" i="112" s="1"/>
  <c r="B45" i="112"/>
  <c r="E45" i="112" s="1"/>
  <c r="B115" i="112"/>
  <c r="E115" i="112" s="1"/>
  <c r="B196" i="112"/>
  <c r="E196" i="112" s="1"/>
  <c r="B49" i="112"/>
  <c r="E49" i="112" s="1"/>
  <c r="B154" i="112"/>
  <c r="E154" i="112" s="1"/>
  <c r="B50" i="112"/>
  <c r="E50" i="112" s="1"/>
  <c r="B86" i="112"/>
  <c r="E86" i="112" s="1"/>
  <c r="B224" i="112"/>
  <c r="E224" i="112" s="1"/>
  <c r="B219" i="112"/>
  <c r="E219" i="112" s="1"/>
  <c r="B114" i="112"/>
  <c r="E114" i="112" s="1"/>
  <c r="B200" i="112"/>
  <c r="E200" i="112" s="1"/>
  <c r="B68" i="112"/>
  <c r="E68" i="112" s="1"/>
  <c r="B8" i="112"/>
  <c r="E8" i="112" s="1"/>
  <c r="B159" i="112"/>
  <c r="E159" i="112" s="1"/>
  <c r="B179" i="112"/>
  <c r="E179" i="112" s="1"/>
  <c r="B174" i="112"/>
  <c r="E174" i="112" s="1"/>
  <c r="B171" i="112"/>
  <c r="E171" i="112" s="1"/>
  <c r="B244" i="112"/>
  <c r="E244" i="112" s="1"/>
  <c r="B181" i="112"/>
  <c r="E181" i="112" s="1"/>
  <c r="B77" i="112"/>
  <c r="E77" i="112" s="1"/>
  <c r="B47" i="112"/>
  <c r="E47" i="112" s="1"/>
  <c r="B251" i="112"/>
  <c r="E251" i="112" s="1"/>
  <c r="B39" i="112"/>
  <c r="E39" i="112" s="1"/>
  <c r="B110" i="112"/>
  <c r="E110" i="112" s="1"/>
  <c r="B108" i="112"/>
  <c r="E108" i="112" s="1"/>
  <c r="B72" i="112"/>
  <c r="E72" i="112" s="1"/>
  <c r="B248" i="112"/>
  <c r="E248" i="112" s="1"/>
  <c r="B202" i="112"/>
  <c r="E202" i="112" s="1"/>
  <c r="B21" i="112"/>
  <c r="E21" i="112" s="1"/>
  <c r="B137" i="112"/>
  <c r="E137" i="112" s="1"/>
  <c r="B94" i="112"/>
  <c r="E94" i="112" s="1"/>
  <c r="B62" i="112"/>
  <c r="E62" i="112" s="1"/>
  <c r="B105" i="112"/>
  <c r="E105" i="112" s="1"/>
  <c r="B14" i="112"/>
  <c r="E14" i="112" s="1"/>
  <c r="B162" i="112"/>
  <c r="E162" i="112" s="1"/>
  <c r="B246" i="112"/>
  <c r="E246" i="112" s="1"/>
  <c r="B74" i="112"/>
  <c r="E74" i="112" s="1"/>
  <c r="B131" i="112"/>
  <c r="E131" i="112" s="1"/>
  <c r="B163" i="112"/>
  <c r="E163" i="112" s="1"/>
  <c r="B212" i="112"/>
  <c r="E212" i="112" s="1"/>
  <c r="B233" i="112"/>
  <c r="E233" i="112" s="1"/>
  <c r="B134" i="112"/>
  <c r="E134" i="112" s="1"/>
  <c r="B216" i="112"/>
  <c r="E216" i="112" s="1"/>
  <c r="B46" i="112"/>
  <c r="E46" i="112" s="1"/>
  <c r="B210" i="112"/>
  <c r="E210" i="112" s="1"/>
  <c r="B221" i="112"/>
  <c r="E221" i="112" s="1"/>
  <c r="B4" i="112"/>
  <c r="E4" i="112" s="1"/>
  <c r="B168" i="112"/>
  <c r="E168" i="112" s="1"/>
  <c r="B241" i="112"/>
  <c r="E241" i="112" s="1"/>
  <c r="B146" i="112"/>
  <c r="E146" i="112" s="1"/>
  <c r="B147" i="112"/>
  <c r="E147" i="112" s="1"/>
  <c r="B70" i="112"/>
  <c r="E70" i="112" s="1"/>
  <c r="B175" i="112"/>
  <c r="E175" i="112" s="1"/>
  <c r="B152" i="112"/>
  <c r="E152" i="112" s="1"/>
  <c r="B106" i="112"/>
  <c r="E106" i="112" s="1"/>
  <c r="B149" i="112"/>
  <c r="E149" i="112" s="1"/>
  <c r="H62" i="120"/>
  <c r="E59" i="120"/>
  <c r="H127" i="120"/>
  <c r="BG4" i="115" s="1"/>
  <c r="D65" i="109" s="1"/>
  <c r="E127" i="120"/>
  <c r="Z14" i="128"/>
  <c r="Z38" i="128"/>
  <c r="BB38" i="128"/>
  <c r="E63" i="120"/>
  <c r="H63" i="120"/>
  <c r="BG6" i="115" s="1"/>
  <c r="D33" i="109" s="1"/>
  <c r="E91" i="120"/>
  <c r="H94" i="120"/>
  <c r="H7" i="120"/>
  <c r="BG34" i="115" s="1"/>
  <c r="D5" i="109" s="1"/>
  <c r="E7" i="120"/>
  <c r="E75" i="120"/>
  <c r="H78" i="120"/>
  <c r="E119" i="120"/>
  <c r="H119" i="120"/>
  <c r="BG20" i="115" s="1"/>
  <c r="D61" i="109" s="1"/>
  <c r="BK119" i="128"/>
  <c r="AS119" i="128"/>
  <c r="Z119" i="128"/>
  <c r="H30" i="120"/>
  <c r="E27" i="120"/>
  <c r="E43" i="120"/>
  <c r="H46" i="120"/>
  <c r="E123" i="120"/>
  <c r="H126" i="120"/>
  <c r="H15" i="120"/>
  <c r="BG18" i="115" s="1"/>
  <c r="D9" i="109" s="1"/>
  <c r="E15" i="120"/>
  <c r="AZ5" i="47"/>
  <c r="H54" i="120"/>
  <c r="E51" i="120"/>
  <c r="CC91" i="128"/>
  <c r="AS91" i="128"/>
  <c r="BK91" i="128"/>
  <c r="BB91" i="128"/>
  <c r="H23" i="120"/>
  <c r="BG26" i="115" s="1"/>
  <c r="D13" i="109" s="1"/>
  <c r="E23" i="120"/>
  <c r="H79" i="120"/>
  <c r="BG16" i="115" s="1"/>
  <c r="D41" i="109" s="1"/>
  <c r="E79" i="120"/>
  <c r="E95" i="120"/>
  <c r="H95" i="120"/>
  <c r="BG8" i="115" s="1"/>
  <c r="D49" i="109" s="1"/>
  <c r="BA6" i="47"/>
  <c r="BB6" i="47" s="1"/>
  <c r="AM6" i="47"/>
  <c r="E39" i="120"/>
  <c r="H39" i="120"/>
  <c r="BG30" i="115" s="1"/>
  <c r="D21" i="109" s="1"/>
  <c r="E115" i="120"/>
  <c r="H118" i="120"/>
  <c r="E55" i="120"/>
  <c r="H55" i="120"/>
  <c r="BG22" i="115" s="1"/>
  <c r="D29" i="109" s="1"/>
  <c r="BB78" i="128"/>
  <c r="BT78" i="128"/>
  <c r="CC78" i="128"/>
  <c r="E87" i="120"/>
  <c r="H87" i="120"/>
  <c r="BG24" i="115" s="1"/>
  <c r="D45" i="109" s="1"/>
  <c r="E19" i="120"/>
  <c r="H22" i="120"/>
  <c r="E111" i="120"/>
  <c r="H111" i="120"/>
  <c r="BG12" i="115" s="1"/>
  <c r="D57" i="109" s="1"/>
  <c r="Z9" i="128"/>
  <c r="H102" i="120"/>
  <c r="E99" i="120"/>
  <c r="E103" i="120"/>
  <c r="H103" i="120"/>
  <c r="BG28" i="115" s="1"/>
  <c r="D53" i="109" s="1"/>
  <c r="E3" i="120"/>
  <c r="H6" i="120"/>
  <c r="G70" i="128"/>
  <c r="G25" i="128"/>
  <c r="G128" i="128"/>
  <c r="G68" i="128"/>
  <c r="G18" i="128"/>
  <c r="G125" i="128"/>
  <c r="G112" i="128"/>
  <c r="G66" i="128"/>
  <c r="G115" i="128"/>
  <c r="G105" i="128"/>
  <c r="G3" i="128"/>
  <c r="G85" i="128"/>
  <c r="G30" i="128"/>
  <c r="G53" i="128"/>
  <c r="G62" i="128"/>
  <c r="G74" i="128"/>
  <c r="G46" i="128"/>
  <c r="G98" i="128"/>
  <c r="G38" i="128"/>
  <c r="G36" i="128"/>
  <c r="G56" i="128"/>
  <c r="G51" i="128"/>
  <c r="G42" i="128"/>
  <c r="G9" i="128"/>
  <c r="G47" i="128"/>
  <c r="G26" i="128"/>
  <c r="G65" i="128"/>
  <c r="G52" i="128"/>
  <c r="G31" i="128"/>
  <c r="G104" i="128"/>
  <c r="G19" i="128"/>
  <c r="G117" i="128"/>
  <c r="G100" i="128"/>
  <c r="G8" i="128"/>
  <c r="G4" i="128"/>
  <c r="G106" i="128"/>
  <c r="G10" i="128"/>
  <c r="G5" i="128"/>
  <c r="G6" i="128"/>
  <c r="G37" i="128"/>
  <c r="G40" i="128"/>
  <c r="G114" i="128"/>
  <c r="G102" i="128"/>
  <c r="G126" i="128"/>
  <c r="G21" i="128"/>
  <c r="G118" i="128"/>
  <c r="G80" i="128"/>
  <c r="G83" i="128"/>
  <c r="G81" i="128"/>
  <c r="G45" i="128"/>
  <c r="G35" i="128"/>
  <c r="G34" i="128"/>
  <c r="G93" i="128"/>
  <c r="G27" i="128"/>
  <c r="G7" i="128"/>
  <c r="G95" i="128"/>
  <c r="G94" i="128"/>
  <c r="G90" i="128"/>
  <c r="G24" i="128"/>
  <c r="G64" i="128"/>
  <c r="G16" i="128"/>
  <c r="G43" i="128"/>
  <c r="G121" i="128"/>
  <c r="G113" i="128"/>
  <c r="G92" i="128"/>
  <c r="G57" i="128"/>
  <c r="G61" i="128"/>
  <c r="G78" i="128"/>
  <c r="G111" i="128"/>
  <c r="G69" i="128"/>
  <c r="G72" i="128"/>
  <c r="G59" i="128"/>
  <c r="G110" i="128"/>
  <c r="G119" i="128"/>
  <c r="G103" i="128"/>
  <c r="G50" i="128"/>
  <c r="G17" i="128"/>
  <c r="G44" i="128"/>
  <c r="G67" i="128"/>
  <c r="G99" i="128"/>
  <c r="G33" i="128"/>
  <c r="G71" i="128"/>
  <c r="G12" i="128"/>
  <c r="G91" i="128"/>
  <c r="G130" i="128"/>
  <c r="G127" i="128"/>
  <c r="G101" i="128"/>
  <c r="G124" i="128"/>
  <c r="G28" i="128"/>
  <c r="G116" i="128"/>
  <c r="G39" i="128"/>
  <c r="G86" i="128"/>
  <c r="G89" i="128"/>
  <c r="G129" i="128"/>
  <c r="G77" i="128"/>
  <c r="G60" i="128"/>
  <c r="G75" i="128"/>
  <c r="G79" i="128"/>
  <c r="G120" i="128"/>
  <c r="G15" i="128"/>
  <c r="G23" i="128"/>
  <c r="G22" i="128"/>
  <c r="G20" i="128"/>
  <c r="G109" i="128"/>
  <c r="G29" i="128"/>
  <c r="G82" i="128"/>
  <c r="G41" i="128"/>
  <c r="G123" i="128"/>
  <c r="G49" i="128"/>
  <c r="G76" i="128"/>
  <c r="G97" i="128"/>
  <c r="G88" i="128"/>
  <c r="G58" i="128"/>
  <c r="G32" i="128"/>
  <c r="G84" i="128"/>
  <c r="G108" i="128"/>
  <c r="G107" i="128"/>
  <c r="G13" i="128"/>
  <c r="G73" i="128"/>
  <c r="G55" i="128"/>
  <c r="G14" i="128"/>
  <c r="G48" i="128"/>
  <c r="G87" i="128"/>
  <c r="G122" i="128"/>
  <c r="G54" i="128"/>
  <c r="G96" i="128"/>
  <c r="G63" i="128"/>
  <c r="G11" i="128"/>
  <c r="AZ4" i="47"/>
  <c r="AY9" i="47"/>
  <c r="AZ3" i="47"/>
  <c r="E31" i="120"/>
  <c r="H31" i="120"/>
  <c r="BG10" i="115" s="1"/>
  <c r="D17" i="109" s="1"/>
  <c r="E83" i="120"/>
  <c r="H86" i="120"/>
  <c r="AS112" i="128" l="1"/>
  <c r="O71" i="128"/>
  <c r="AS57" i="128"/>
  <c r="CC57" i="128"/>
  <c r="AS14" i="128"/>
  <c r="BK57" i="128"/>
  <c r="O91" i="128"/>
  <c r="AS121" i="128"/>
  <c r="R80" i="128"/>
  <c r="CC10" i="128"/>
  <c r="BB89" i="128"/>
  <c r="AS89" i="128"/>
  <c r="BT17" i="128"/>
  <c r="O37" i="128"/>
  <c r="BK3" i="128"/>
  <c r="R100" i="128"/>
  <c r="BT100" i="128"/>
  <c r="BT61" i="128"/>
  <c r="BT57" i="128"/>
  <c r="AJ20" i="128"/>
  <c r="R64" i="128"/>
  <c r="O89" i="128"/>
  <c r="P72" i="128"/>
  <c r="CC119" i="128"/>
  <c r="Z20" i="128"/>
  <c r="BW20" i="128" s="1"/>
  <c r="AJ83" i="128"/>
  <c r="Z100" i="128"/>
  <c r="BK74" i="128"/>
  <c r="R120" i="128"/>
  <c r="Z109" i="128"/>
  <c r="BW109" i="128" s="1"/>
  <c r="AS74" i="128"/>
  <c r="P44" i="128"/>
  <c r="BK20" i="128"/>
  <c r="CC71" i="128"/>
  <c r="BB109" i="128"/>
  <c r="O64" i="128"/>
  <c r="BB123" i="128"/>
  <c r="BK71" i="128"/>
  <c r="AS109" i="128"/>
  <c r="BB8" i="128"/>
  <c r="O115" i="128"/>
  <c r="AS20" i="128"/>
  <c r="Z76" i="128"/>
  <c r="BE76" i="128" s="1"/>
  <c r="Z71" i="128"/>
  <c r="BK109" i="128"/>
  <c r="AV129" i="128"/>
  <c r="R123" i="128"/>
  <c r="BW29" i="128"/>
  <c r="R125" i="128"/>
  <c r="O88" i="128"/>
  <c r="Z83" i="128"/>
  <c r="CF83" i="128" s="1"/>
  <c r="CC83" i="128"/>
  <c r="BB83" i="128"/>
  <c r="O76" i="128"/>
  <c r="AS83" i="128"/>
  <c r="Z74" i="128"/>
  <c r="BE74" i="128" s="1"/>
  <c r="BT20" i="128"/>
  <c r="BT65" i="128"/>
  <c r="AS97" i="128"/>
  <c r="CC76" i="128"/>
  <c r="CC123" i="128"/>
  <c r="BB76" i="128"/>
  <c r="AS71" i="128"/>
  <c r="CC109" i="128"/>
  <c r="BT123" i="128"/>
  <c r="BB20" i="128"/>
  <c r="P73" i="128"/>
  <c r="O118" i="128"/>
  <c r="O50" i="128"/>
  <c r="R30" i="128"/>
  <c r="R49" i="128"/>
  <c r="AJ91" i="128"/>
  <c r="O41" i="128"/>
  <c r="AS127" i="128"/>
  <c r="P38" i="128"/>
  <c r="AS123" i="128"/>
  <c r="R86" i="128"/>
  <c r="R31" i="128"/>
  <c r="AS90" i="128"/>
  <c r="AS76" i="128"/>
  <c r="BK123" i="128"/>
  <c r="O7" i="128"/>
  <c r="P98" i="128"/>
  <c r="P106" i="128"/>
  <c r="BN75" i="128"/>
  <c r="P30" i="128"/>
  <c r="R81" i="128"/>
  <c r="O48" i="128"/>
  <c r="R66" i="128"/>
  <c r="AS69" i="128"/>
  <c r="BK12" i="128"/>
  <c r="AS70" i="128"/>
  <c r="CC74" i="128"/>
  <c r="AS100" i="128"/>
  <c r="CC117" i="128"/>
  <c r="BT24" i="128"/>
  <c r="P77" i="128"/>
  <c r="P89" i="128"/>
  <c r="BT68" i="128"/>
  <c r="BK117" i="128"/>
  <c r="BK89" i="128"/>
  <c r="R62" i="128"/>
  <c r="BT89" i="128"/>
  <c r="P50" i="128"/>
  <c r="R59" i="128"/>
  <c r="R97" i="128"/>
  <c r="P101" i="128"/>
  <c r="O80" i="128"/>
  <c r="P116" i="128"/>
  <c r="AS88" i="128"/>
  <c r="R46" i="128"/>
  <c r="AJ79" i="128"/>
  <c r="P48" i="128"/>
  <c r="CC89" i="128"/>
  <c r="R38" i="128"/>
  <c r="O94" i="128"/>
  <c r="O130" i="128"/>
  <c r="R85" i="128"/>
  <c r="BT121" i="128"/>
  <c r="O72" i="128"/>
  <c r="P36" i="128"/>
  <c r="BK121" i="128"/>
  <c r="R60" i="128"/>
  <c r="O66" i="128"/>
  <c r="BE107" i="128"/>
  <c r="P45" i="128"/>
  <c r="BB40" i="128"/>
  <c r="CC29" i="128"/>
  <c r="R34" i="128"/>
  <c r="Z40" i="128"/>
  <c r="CF40" i="128" s="1"/>
  <c r="P66" i="128"/>
  <c r="BT117" i="128"/>
  <c r="O69" i="128"/>
  <c r="BK100" i="128"/>
  <c r="BB129" i="128"/>
  <c r="P105" i="128"/>
  <c r="AJ39" i="128"/>
  <c r="P55" i="128"/>
  <c r="O99" i="128"/>
  <c r="CC39" i="128"/>
  <c r="BB100" i="128"/>
  <c r="R50" i="128"/>
  <c r="BB14" i="128"/>
  <c r="CC20" i="128"/>
  <c r="O98" i="128"/>
  <c r="P104" i="128"/>
  <c r="P39" i="128"/>
  <c r="R114" i="128"/>
  <c r="Z91" i="128"/>
  <c r="BW91" i="128" s="1"/>
  <c r="AJ121" i="128"/>
  <c r="R56" i="128"/>
  <c r="BB121" i="128"/>
  <c r="O38" i="128"/>
  <c r="R54" i="128"/>
  <c r="Z121" i="128"/>
  <c r="AV121" i="128" s="1"/>
  <c r="R47" i="128"/>
  <c r="AJ29" i="128"/>
  <c r="P79" i="128"/>
  <c r="BT129" i="128"/>
  <c r="R78" i="128"/>
  <c r="P111" i="128"/>
  <c r="Z39" i="128"/>
  <c r="BW39" i="128" s="1"/>
  <c r="CC100" i="128"/>
  <c r="O85" i="128"/>
  <c r="P114" i="128"/>
  <c r="R79" i="128"/>
  <c r="O33" i="128"/>
  <c r="BW72" i="128"/>
  <c r="R44" i="128"/>
  <c r="BK54" i="128"/>
  <c r="O125" i="128"/>
  <c r="CC121" i="128"/>
  <c r="P59" i="128"/>
  <c r="Z33" i="128"/>
  <c r="BE33" i="128" s="1"/>
  <c r="Z52" i="128"/>
  <c r="AV52" i="128" s="1"/>
  <c r="BK129" i="128"/>
  <c r="P57" i="128"/>
  <c r="BT118" i="128"/>
  <c r="P85" i="128"/>
  <c r="AS39" i="128"/>
  <c r="BN81" i="128"/>
  <c r="P33" i="128"/>
  <c r="O53" i="128"/>
  <c r="P113" i="128"/>
  <c r="O122" i="128"/>
  <c r="BT39" i="128"/>
  <c r="CF89" i="128"/>
  <c r="R94" i="128"/>
  <c r="BW36" i="128"/>
  <c r="R77" i="128"/>
  <c r="BB39" i="128"/>
  <c r="BT21" i="128"/>
  <c r="BT66" i="128"/>
  <c r="O52" i="128"/>
  <c r="P46" i="128"/>
  <c r="Z78" i="128"/>
  <c r="CF78" i="128" s="1"/>
  <c r="R105" i="128"/>
  <c r="BT14" i="128"/>
  <c r="O55" i="128"/>
  <c r="O109" i="128"/>
  <c r="P130" i="128"/>
  <c r="O128" i="128"/>
  <c r="BT38" i="128"/>
  <c r="BT37" i="128"/>
  <c r="BT44" i="128"/>
  <c r="P82" i="128"/>
  <c r="O62" i="128"/>
  <c r="R103" i="128"/>
  <c r="R88" i="128"/>
  <c r="O61" i="128"/>
  <c r="R70" i="128"/>
  <c r="BW105" i="128"/>
  <c r="R63" i="128"/>
  <c r="R69" i="128"/>
  <c r="O108" i="128"/>
  <c r="R102" i="128"/>
  <c r="R42" i="128"/>
  <c r="AS117" i="128"/>
  <c r="CC129" i="128"/>
  <c r="CC38" i="128"/>
  <c r="AS40" i="128"/>
  <c r="AV6" i="128"/>
  <c r="P40" i="128"/>
  <c r="AS129" i="128"/>
  <c r="CC12" i="128"/>
  <c r="P64" i="128"/>
  <c r="BB117" i="128"/>
  <c r="BK38" i="128"/>
  <c r="AS38" i="128"/>
  <c r="BK40" i="128"/>
  <c r="BT90" i="128"/>
  <c r="BT40" i="128"/>
  <c r="BT76" i="128"/>
  <c r="Z58" i="128"/>
  <c r="BW58" i="128" s="1"/>
  <c r="R36" i="128"/>
  <c r="R82" i="128"/>
  <c r="O104" i="128"/>
  <c r="BT82" i="128"/>
  <c r="O107" i="128"/>
  <c r="P93" i="128"/>
  <c r="P62" i="128"/>
  <c r="BT91" i="128"/>
  <c r="BT83" i="128"/>
  <c r="R113" i="128"/>
  <c r="BT71" i="128"/>
  <c r="R90" i="128"/>
  <c r="O90" i="128"/>
  <c r="R110" i="128"/>
  <c r="AJ8" i="128"/>
  <c r="R45" i="128"/>
  <c r="R91" i="128"/>
  <c r="R127" i="128"/>
  <c r="AJ87" i="128"/>
  <c r="O113" i="128"/>
  <c r="BW71" i="128"/>
  <c r="BT56" i="128"/>
  <c r="BW100" i="128"/>
  <c r="R73" i="128"/>
  <c r="P103" i="128"/>
  <c r="R126" i="128"/>
  <c r="P41" i="128"/>
  <c r="O96" i="128"/>
  <c r="BT74" i="128"/>
  <c r="BT119" i="128"/>
  <c r="O87" i="128"/>
  <c r="BT30" i="128"/>
  <c r="O124" i="128"/>
  <c r="BT73" i="128"/>
  <c r="R68" i="128"/>
  <c r="CC30" i="128"/>
  <c r="BK90" i="128"/>
  <c r="O58" i="128"/>
  <c r="CC14" i="128"/>
  <c r="AS92" i="128"/>
  <c r="AS86" i="128"/>
  <c r="BK14" i="128"/>
  <c r="CC124" i="128"/>
  <c r="Z8" i="128"/>
  <c r="AV8" i="128" s="1"/>
  <c r="BB34" i="128"/>
  <c r="CC122" i="128"/>
  <c r="BK92" i="128"/>
  <c r="R35" i="128"/>
  <c r="O45" i="128"/>
  <c r="AS34" i="128"/>
  <c r="BT122" i="128"/>
  <c r="R128" i="128"/>
  <c r="Z92" i="128"/>
  <c r="AV92" i="128" s="1"/>
  <c r="AS60" i="128"/>
  <c r="O126" i="128"/>
  <c r="BK122" i="128"/>
  <c r="CC8" i="128"/>
  <c r="O74" i="128"/>
  <c r="R121" i="128"/>
  <c r="CC79" i="128"/>
  <c r="CF95" i="128"/>
  <c r="AJ128" i="128"/>
  <c r="R92" i="128"/>
  <c r="BK8" i="128"/>
  <c r="AJ45" i="128"/>
  <c r="CC49" i="128"/>
  <c r="R93" i="128"/>
  <c r="AS8" i="128"/>
  <c r="P68" i="128"/>
  <c r="CC120" i="128"/>
  <c r="BT92" i="128"/>
  <c r="R33" i="128"/>
  <c r="Z102" i="128"/>
  <c r="BE102" i="128" s="1"/>
  <c r="CC34" i="128"/>
  <c r="AS122" i="128"/>
  <c r="AS42" i="128"/>
  <c r="BB92" i="128"/>
  <c r="R96" i="128"/>
  <c r="Z34" i="128"/>
  <c r="BE34" i="128" s="1"/>
  <c r="Z122" i="128"/>
  <c r="BN122" i="128" s="1"/>
  <c r="O119" i="128"/>
  <c r="AJ35" i="128"/>
  <c r="O32" i="128"/>
  <c r="BT34" i="128"/>
  <c r="BK80" i="128"/>
  <c r="AS11" i="128"/>
  <c r="P56" i="128"/>
  <c r="R106" i="128"/>
  <c r="CC13" i="128"/>
  <c r="AS61" i="128"/>
  <c r="BT12" i="128"/>
  <c r="P102" i="128"/>
  <c r="P129" i="128"/>
  <c r="P76" i="128"/>
  <c r="BW117" i="128"/>
  <c r="BK69" i="128"/>
  <c r="R37" i="128"/>
  <c r="CC63" i="128"/>
  <c r="P31" i="128"/>
  <c r="Z101" i="128"/>
  <c r="BW101" i="128" s="1"/>
  <c r="AJ122" i="128"/>
  <c r="CC47" i="128"/>
  <c r="R122" i="128"/>
  <c r="AJ84" i="128"/>
  <c r="BB67" i="128"/>
  <c r="CC61" i="128"/>
  <c r="AS44" i="128"/>
  <c r="BK55" i="128"/>
  <c r="P118" i="128"/>
  <c r="BK61" i="128"/>
  <c r="P83" i="128"/>
  <c r="P121" i="128"/>
  <c r="P47" i="128"/>
  <c r="Z94" i="128"/>
  <c r="BE94" i="128" s="1"/>
  <c r="Z61" i="128"/>
  <c r="BN61" i="128" s="1"/>
  <c r="BT31" i="128"/>
  <c r="BT126" i="128"/>
  <c r="CC108" i="128"/>
  <c r="R39" i="128"/>
  <c r="P117" i="128"/>
  <c r="P70" i="128"/>
  <c r="P63" i="128"/>
  <c r="CC37" i="128"/>
  <c r="BB61" i="128"/>
  <c r="AS64" i="128"/>
  <c r="P43" i="128"/>
  <c r="P127" i="128"/>
  <c r="P49" i="128"/>
  <c r="P37" i="128"/>
  <c r="R104" i="128"/>
  <c r="P90" i="128"/>
  <c r="CC82" i="128"/>
  <c r="O81" i="128"/>
  <c r="AS30" i="128"/>
  <c r="AJ90" i="128"/>
  <c r="Z114" i="128"/>
  <c r="BW114" i="128" s="1"/>
  <c r="Z46" i="128"/>
  <c r="BN46" i="128" s="1"/>
  <c r="Z56" i="128"/>
  <c r="BE56" i="128" s="1"/>
  <c r="CC87" i="128"/>
  <c r="Z30" i="128"/>
  <c r="BE30" i="128" s="1"/>
  <c r="CC90" i="128"/>
  <c r="AV38" i="128"/>
  <c r="O106" i="128"/>
  <c r="Z87" i="128"/>
  <c r="BE87" i="128" s="1"/>
  <c r="BK30" i="128"/>
  <c r="BB90" i="128"/>
  <c r="Z66" i="128"/>
  <c r="BN66" i="128" s="1"/>
  <c r="R71" i="128"/>
  <c r="Z90" i="128"/>
  <c r="BW90" i="128" s="1"/>
  <c r="AJ71" i="128"/>
  <c r="BB65" i="128"/>
  <c r="R51" i="128"/>
  <c r="P51" i="128"/>
  <c r="P92" i="128"/>
  <c r="BB36" i="128"/>
  <c r="BB111" i="128"/>
  <c r="O77" i="128"/>
  <c r="AJ30" i="128"/>
  <c r="Z99" i="128"/>
  <c r="BE99" i="128" s="1"/>
  <c r="R41" i="128"/>
  <c r="BK82" i="128"/>
  <c r="BT75" i="128"/>
  <c r="O70" i="128"/>
  <c r="CC43" i="128"/>
  <c r="BB4" i="128"/>
  <c r="P108" i="128"/>
  <c r="P99" i="128"/>
  <c r="R52" i="128"/>
  <c r="BT97" i="128"/>
  <c r="BE119" i="128"/>
  <c r="O63" i="128"/>
  <c r="AS82" i="128"/>
  <c r="R48" i="128"/>
  <c r="AJ104" i="128"/>
  <c r="BB82" i="128"/>
  <c r="Z82" i="128"/>
  <c r="BN82" i="128" s="1"/>
  <c r="O114" i="128"/>
  <c r="BK45" i="128"/>
  <c r="Z88" i="128"/>
  <c r="BE88" i="128" s="1"/>
  <c r="R74" i="128"/>
  <c r="AJ12" i="128"/>
  <c r="AJ57" i="128"/>
  <c r="BB23" i="128"/>
  <c r="P54" i="128"/>
  <c r="AJ19" i="128"/>
  <c r="BT13" i="128"/>
  <c r="CC9" i="128"/>
  <c r="CC19" i="128"/>
  <c r="AJ125" i="128"/>
  <c r="P122" i="128"/>
  <c r="P84" i="128"/>
  <c r="P91" i="128"/>
  <c r="BK28" i="128"/>
  <c r="P74" i="128"/>
  <c r="Z111" i="128"/>
  <c r="BN111" i="128" s="1"/>
  <c r="AJ99" i="128"/>
  <c r="AS107" i="128"/>
  <c r="BB116" i="128"/>
  <c r="AS36" i="128"/>
  <c r="P112" i="128"/>
  <c r="AJ111" i="128"/>
  <c r="P32" i="128"/>
  <c r="AS19" i="128"/>
  <c r="P80" i="128"/>
  <c r="AS111" i="128"/>
  <c r="AS116" i="128"/>
  <c r="CC111" i="128"/>
  <c r="BK99" i="128"/>
  <c r="Z116" i="128"/>
  <c r="AV116" i="128" s="1"/>
  <c r="BT36" i="128"/>
  <c r="CC36" i="128"/>
  <c r="O49" i="128"/>
  <c r="BT111" i="128"/>
  <c r="BB99" i="128"/>
  <c r="BT116" i="128"/>
  <c r="AJ36" i="128"/>
  <c r="O30" i="128"/>
  <c r="P78" i="128"/>
  <c r="R99" i="128"/>
  <c r="BT99" i="128"/>
  <c r="AS99" i="128"/>
  <c r="BK116" i="128"/>
  <c r="BK36" i="128"/>
  <c r="P35" i="128"/>
  <c r="Z127" i="128"/>
  <c r="BW127" i="128" s="1"/>
  <c r="BB32" i="128"/>
  <c r="BK73" i="128"/>
  <c r="AJ116" i="128"/>
  <c r="P58" i="128"/>
  <c r="CC95" i="128"/>
  <c r="BB45" i="128"/>
  <c r="Z97" i="128"/>
  <c r="BE97" i="128" s="1"/>
  <c r="AJ61" i="128"/>
  <c r="AJ88" i="128"/>
  <c r="Z43" i="128"/>
  <c r="AV43" i="128" s="1"/>
  <c r="AS28" i="128"/>
  <c r="AS45" i="128"/>
  <c r="BK97" i="128"/>
  <c r="BB105" i="128"/>
  <c r="BK130" i="128"/>
  <c r="AJ48" i="128"/>
  <c r="AJ95" i="128"/>
  <c r="P61" i="128"/>
  <c r="BB12" i="128"/>
  <c r="BK19" i="128"/>
  <c r="P42" i="128"/>
  <c r="P126" i="128"/>
  <c r="P65" i="128"/>
  <c r="P75" i="128"/>
  <c r="BK128" i="128"/>
  <c r="BT45" i="128"/>
  <c r="BK17" i="128"/>
  <c r="AJ105" i="128"/>
  <c r="AJ130" i="128"/>
  <c r="AJ92" i="128"/>
  <c r="CC45" i="128"/>
  <c r="CC97" i="128"/>
  <c r="BT103" i="128"/>
  <c r="P109" i="128"/>
  <c r="Z17" i="128"/>
  <c r="AV17" i="128" s="1"/>
  <c r="O92" i="128"/>
  <c r="Z45" i="128"/>
  <c r="BE45" i="128" s="1"/>
  <c r="BB97" i="128"/>
  <c r="AJ113" i="128"/>
  <c r="AS103" i="128"/>
  <c r="P67" i="128"/>
  <c r="AS128" i="128"/>
  <c r="AV19" i="128"/>
  <c r="Z113" i="128"/>
  <c r="BE113" i="128" s="1"/>
  <c r="AJ129" i="128"/>
  <c r="AV119" i="128"/>
  <c r="CC56" i="128"/>
  <c r="AS87" i="128"/>
  <c r="AS56" i="128"/>
  <c r="BK87" i="128"/>
  <c r="BK56" i="128"/>
  <c r="BB87" i="128"/>
  <c r="AJ51" i="128"/>
  <c r="AS25" i="128"/>
  <c r="AS68" i="128"/>
  <c r="O86" i="128"/>
  <c r="BW15" i="128"/>
  <c r="BN10" i="128"/>
  <c r="P100" i="128"/>
  <c r="BB13" i="128"/>
  <c r="BK13" i="128"/>
  <c r="BK25" i="128"/>
  <c r="P14" i="128"/>
  <c r="AS41" i="128"/>
  <c r="AS3" i="128"/>
  <c r="CC41" i="128"/>
  <c r="AJ109" i="128"/>
  <c r="BT3" i="128"/>
  <c r="O57" i="128"/>
  <c r="BB48" i="128"/>
  <c r="CC24" i="128"/>
  <c r="R107" i="128"/>
  <c r="BB62" i="128"/>
  <c r="O95" i="128"/>
  <c r="AS110" i="128"/>
  <c r="R83" i="128"/>
  <c r="AJ96" i="128"/>
  <c r="BK62" i="128"/>
  <c r="Z96" i="128"/>
  <c r="CF96" i="128" s="1"/>
  <c r="R57" i="128"/>
  <c r="BT48" i="128"/>
  <c r="CF28" i="128"/>
  <c r="O83" i="128"/>
  <c r="BK68" i="128"/>
  <c r="AV20" i="128"/>
  <c r="AV36" i="128"/>
  <c r="BT110" i="128"/>
  <c r="BT128" i="128"/>
  <c r="BT95" i="128"/>
  <c r="R61" i="128"/>
  <c r="BT96" i="128"/>
  <c r="Z3" i="128"/>
  <c r="BW3" i="128" s="1"/>
  <c r="BB75" i="128"/>
  <c r="BK23" i="128"/>
  <c r="BW18" i="128"/>
  <c r="BT88" i="128"/>
  <c r="BK48" i="128"/>
  <c r="O44" i="128"/>
  <c r="BK113" i="128"/>
  <c r="AS24" i="128"/>
  <c r="AJ15" i="128"/>
  <c r="CC62" i="128"/>
  <c r="CC68" i="128"/>
  <c r="BT43" i="128"/>
  <c r="R95" i="128"/>
  <c r="BT130" i="128"/>
  <c r="BB110" i="128"/>
  <c r="BB128" i="128"/>
  <c r="BB95" i="128"/>
  <c r="BT41" i="128"/>
  <c r="R58" i="128"/>
  <c r="AS96" i="128"/>
  <c r="AS75" i="128"/>
  <c r="Z23" i="128"/>
  <c r="AV23" i="128" s="1"/>
  <c r="Z48" i="128"/>
  <c r="BE48" i="128" s="1"/>
  <c r="AJ89" i="128"/>
  <c r="BT15" i="128"/>
  <c r="BT62" i="128"/>
  <c r="BB68" i="128"/>
  <c r="BT105" i="128"/>
  <c r="Z130" i="128"/>
  <c r="AV130" i="128" s="1"/>
  <c r="CC15" i="128"/>
  <c r="BT25" i="128"/>
  <c r="AJ75" i="128"/>
  <c r="AJ25" i="128"/>
  <c r="CC110" i="128"/>
  <c r="Z128" i="128"/>
  <c r="BE128" i="128" s="1"/>
  <c r="AS95" i="128"/>
  <c r="BK41" i="128"/>
  <c r="CC21" i="128"/>
  <c r="CC75" i="128"/>
  <c r="CC23" i="128"/>
  <c r="BB88" i="128"/>
  <c r="AS48" i="128"/>
  <c r="CC113" i="128"/>
  <c r="R89" i="128"/>
  <c r="BW14" i="128"/>
  <c r="AS15" i="128"/>
  <c r="BB103" i="128"/>
  <c r="AJ62" i="128"/>
  <c r="Z68" i="128"/>
  <c r="CF68" i="128" s="1"/>
  <c r="BK105" i="128"/>
  <c r="R67" i="128"/>
  <c r="AS10" i="128"/>
  <c r="CC28" i="128"/>
  <c r="P87" i="128"/>
  <c r="O26" i="128"/>
  <c r="Q13" i="128" s="1"/>
  <c r="BT11" i="128"/>
  <c r="P94" i="128"/>
  <c r="O23" i="128"/>
  <c r="Q10" i="128" s="1"/>
  <c r="O14" i="128"/>
  <c r="AS17" i="128"/>
  <c r="BK10" i="128"/>
  <c r="CC7" i="128"/>
  <c r="AS27" i="128"/>
  <c r="AS21" i="128"/>
  <c r="AS29" i="128"/>
  <c r="BT9" i="128"/>
  <c r="P53" i="128"/>
  <c r="P88" i="128"/>
  <c r="P97" i="128"/>
  <c r="P124" i="128"/>
  <c r="Z110" i="128"/>
  <c r="BW110" i="128" s="1"/>
  <c r="R109" i="128"/>
  <c r="BB96" i="128"/>
  <c r="BK21" i="128"/>
  <c r="BK75" i="128"/>
  <c r="AS23" i="128"/>
  <c r="BK88" i="128"/>
  <c r="R55" i="128"/>
  <c r="BT113" i="128"/>
  <c r="AJ24" i="128"/>
  <c r="R115" i="128"/>
  <c r="Z103" i="128"/>
  <c r="BN103" i="128" s="1"/>
  <c r="AS62" i="128"/>
  <c r="BB43" i="128"/>
  <c r="AS105" i="128"/>
  <c r="AS130" i="128"/>
  <c r="AJ10" i="128"/>
  <c r="BB25" i="128"/>
  <c r="AJ3" i="128"/>
  <c r="P60" i="128"/>
  <c r="BB21" i="128"/>
  <c r="P12" i="128"/>
  <c r="AJ43" i="128"/>
  <c r="AJ28" i="128"/>
  <c r="P52" i="128"/>
  <c r="BT29" i="128"/>
  <c r="CC128" i="128"/>
  <c r="BK95" i="128"/>
  <c r="AJ41" i="128"/>
  <c r="O93" i="128"/>
  <c r="CC96" i="128"/>
  <c r="CC88" i="128"/>
  <c r="CC48" i="128"/>
  <c r="AS113" i="128"/>
  <c r="CC25" i="128"/>
  <c r="BK24" i="128"/>
  <c r="CC17" i="128"/>
  <c r="BK103" i="128"/>
  <c r="AS43" i="128"/>
  <c r="CC105" i="128"/>
  <c r="BB130" i="128"/>
  <c r="P20" i="128"/>
  <c r="BB24" i="128"/>
  <c r="BB15" i="128"/>
  <c r="BT28" i="128"/>
  <c r="CC3" i="128"/>
  <c r="BT23" i="128"/>
  <c r="P96" i="128"/>
  <c r="AJ81" i="128"/>
  <c r="P34" i="128"/>
  <c r="Z41" i="128"/>
  <c r="BN41" i="128" s="1"/>
  <c r="BB10" i="128"/>
  <c r="BT10" i="128"/>
  <c r="P128" i="128"/>
  <c r="AJ98" i="128"/>
  <c r="AJ58" i="128"/>
  <c r="AJ34" i="128"/>
  <c r="AJ114" i="128"/>
  <c r="AJ66" i="128"/>
  <c r="R130" i="128"/>
  <c r="BK65" i="128"/>
  <c r="BK51" i="128"/>
  <c r="Z11" i="128"/>
  <c r="BN11" i="128" s="1"/>
  <c r="BB85" i="128"/>
  <c r="P3" i="128"/>
  <c r="CC5" i="128"/>
  <c r="CC27" i="128"/>
  <c r="P81" i="128"/>
  <c r="R17" i="128"/>
  <c r="P119" i="128"/>
  <c r="O4" i="128"/>
  <c r="P5" i="128"/>
  <c r="P125" i="128"/>
  <c r="BB17" i="128"/>
  <c r="P115" i="128"/>
  <c r="P120" i="128"/>
  <c r="BK118" i="128"/>
  <c r="BT46" i="128"/>
  <c r="O42" i="128"/>
  <c r="AS66" i="128"/>
  <c r="O34" i="128"/>
  <c r="CC51" i="128"/>
  <c r="AJ11" i="128"/>
  <c r="BT85" i="128"/>
  <c r="AJ112" i="128"/>
  <c r="BK58" i="128"/>
  <c r="BB114" i="128"/>
  <c r="BT54" i="128"/>
  <c r="BT26" i="128"/>
  <c r="AJ65" i="128"/>
  <c r="AJ27" i="128"/>
  <c r="CC46" i="128"/>
  <c r="Z27" i="128"/>
  <c r="CF27" i="128" s="1"/>
  <c r="CC66" i="128"/>
  <c r="BT51" i="128"/>
  <c r="BB27" i="128"/>
  <c r="BT112" i="128"/>
  <c r="CC58" i="128"/>
  <c r="R124" i="128"/>
  <c r="AJ23" i="128"/>
  <c r="AS114" i="128"/>
  <c r="BB66" i="128"/>
  <c r="Z54" i="128"/>
  <c r="BW54" i="128" s="1"/>
  <c r="Z65" i="128"/>
  <c r="AV65" i="128" s="1"/>
  <c r="Z51" i="128"/>
  <c r="AV51" i="128" s="1"/>
  <c r="AS85" i="128"/>
  <c r="BK27" i="128"/>
  <c r="CC118" i="128"/>
  <c r="BN9" i="128"/>
  <c r="CC85" i="128"/>
  <c r="CC112" i="128"/>
  <c r="R98" i="128"/>
  <c r="AS118" i="128"/>
  <c r="BK46" i="128"/>
  <c r="O102" i="128"/>
  <c r="Z77" i="128"/>
  <c r="BE77" i="128" s="1"/>
  <c r="BT58" i="128"/>
  <c r="CC114" i="128"/>
  <c r="BB106" i="128"/>
  <c r="BW25" i="128"/>
  <c r="AS54" i="128"/>
  <c r="AS65" i="128"/>
  <c r="CC125" i="128"/>
  <c r="BK85" i="128"/>
  <c r="R7" i="128"/>
  <c r="BK112" i="128"/>
  <c r="AS58" i="128"/>
  <c r="AJ14" i="128"/>
  <c r="BB112" i="128"/>
  <c r="Z118" i="128"/>
  <c r="BN118" i="128" s="1"/>
  <c r="BT114" i="128"/>
  <c r="BK66" i="128"/>
  <c r="BW24" i="128"/>
  <c r="CC54" i="128"/>
  <c r="CC65" i="128"/>
  <c r="AS51" i="128"/>
  <c r="BK11" i="128"/>
  <c r="AJ85" i="128"/>
  <c r="O47" i="128"/>
  <c r="Z112" i="128"/>
  <c r="CF112" i="128" s="1"/>
  <c r="BB46" i="128"/>
  <c r="CC11" i="128"/>
  <c r="AJ40" i="128"/>
  <c r="BK60" i="128"/>
  <c r="BT7" i="128"/>
  <c r="BW129" i="128"/>
  <c r="AJ120" i="128"/>
  <c r="AS7" i="128"/>
  <c r="AV75" i="128"/>
  <c r="AS79" i="128"/>
  <c r="BB102" i="128"/>
  <c r="AS49" i="128"/>
  <c r="AJ42" i="128"/>
  <c r="CC86" i="128"/>
  <c r="AJ53" i="128"/>
  <c r="AS80" i="128"/>
  <c r="BB120" i="128"/>
  <c r="BW75" i="128"/>
  <c r="BB60" i="128"/>
  <c r="O121" i="128"/>
  <c r="R84" i="128"/>
  <c r="AS124" i="128"/>
  <c r="BT98" i="128"/>
  <c r="Z79" i="128"/>
  <c r="AV79" i="128" s="1"/>
  <c r="AJ49" i="128"/>
  <c r="BT86" i="128"/>
  <c r="AJ17" i="128"/>
  <c r="AS72" i="128"/>
  <c r="BB53" i="128"/>
  <c r="P7" i="128"/>
  <c r="AJ115" i="128"/>
  <c r="CC6" i="128"/>
  <c r="AS16" i="128"/>
  <c r="P86" i="128"/>
  <c r="P25" i="128"/>
  <c r="BB18" i="128"/>
  <c r="AS12" i="128"/>
  <c r="P27" i="128"/>
  <c r="BK29" i="128"/>
  <c r="BT19" i="128"/>
  <c r="O31" i="128"/>
  <c r="BT79" i="128"/>
  <c r="AS102" i="128"/>
  <c r="BT49" i="128"/>
  <c r="BB42" i="128"/>
  <c r="BK86" i="128"/>
  <c r="O60" i="128"/>
  <c r="BK72" i="128"/>
  <c r="CC53" i="128"/>
  <c r="R4" i="128"/>
  <c r="Z80" i="128"/>
  <c r="BW80" i="128" s="1"/>
  <c r="P8" i="128"/>
  <c r="P18" i="128"/>
  <c r="P15" i="128"/>
  <c r="P110" i="128"/>
  <c r="AJ13" i="128"/>
  <c r="AJ4" i="128"/>
  <c r="BK15" i="128"/>
  <c r="Z120" i="128"/>
  <c r="CF120" i="128" s="1"/>
  <c r="Z60" i="128"/>
  <c r="BE60" i="128" s="1"/>
  <c r="O43" i="128"/>
  <c r="AS98" i="128"/>
  <c r="O17" i="128"/>
  <c r="AS120" i="128"/>
  <c r="CC60" i="128"/>
  <c r="R43" i="128"/>
  <c r="AJ124" i="128"/>
  <c r="AJ7" i="128"/>
  <c r="CC98" i="128"/>
  <c r="BB79" i="128"/>
  <c r="AJ102" i="128"/>
  <c r="BK49" i="128"/>
  <c r="CC42" i="128"/>
  <c r="Z86" i="128"/>
  <c r="AV86" i="128" s="1"/>
  <c r="BT72" i="128"/>
  <c r="AS53" i="128"/>
  <c r="BT80" i="128"/>
  <c r="P11" i="128"/>
  <c r="P22" i="128"/>
  <c r="O84" i="128"/>
  <c r="BT60" i="128"/>
  <c r="AJ46" i="128"/>
  <c r="BT124" i="128"/>
  <c r="BK7" i="128"/>
  <c r="BB98" i="128"/>
  <c r="O56" i="128"/>
  <c r="AJ56" i="128"/>
  <c r="BK79" i="128"/>
  <c r="CC102" i="128"/>
  <c r="BT42" i="128"/>
  <c r="AJ86" i="128"/>
  <c r="O79" i="128"/>
  <c r="O73" i="128"/>
  <c r="BB72" i="128"/>
  <c r="R116" i="128"/>
  <c r="BT53" i="128"/>
  <c r="CC80" i="128"/>
  <c r="Z124" i="128"/>
  <c r="BN124" i="128" s="1"/>
  <c r="BT120" i="128"/>
  <c r="BK124" i="128"/>
  <c r="BK98" i="128"/>
  <c r="O46" i="128"/>
  <c r="BT102" i="128"/>
  <c r="Z49" i="128"/>
  <c r="BE49" i="128" s="1"/>
  <c r="Z42" i="128"/>
  <c r="BE42" i="128" s="1"/>
  <c r="CC72" i="128"/>
  <c r="O116" i="128"/>
  <c r="Z53" i="128"/>
  <c r="BE53" i="128" s="1"/>
  <c r="AJ80" i="128"/>
  <c r="P4" i="128"/>
  <c r="CF93" i="128"/>
  <c r="BE93" i="128"/>
  <c r="BK6" i="128"/>
  <c r="R23" i="128"/>
  <c r="Z37" i="128"/>
  <c r="AV37" i="128" s="1"/>
  <c r="BK67" i="128"/>
  <c r="BT69" i="128"/>
  <c r="AJ18" i="128"/>
  <c r="Z31" i="128"/>
  <c r="BW31" i="128" s="1"/>
  <c r="O29" i="128"/>
  <c r="BT115" i="128"/>
  <c r="AJ63" i="128"/>
  <c r="AJ44" i="128"/>
  <c r="BK108" i="128"/>
  <c r="AJ47" i="128"/>
  <c r="BB59" i="128"/>
  <c r="AS125" i="128"/>
  <c r="CC55" i="128"/>
  <c r="CC93" i="128"/>
  <c r="AS101" i="128"/>
  <c r="R29" i="128"/>
  <c r="O8" i="128"/>
  <c r="Q21" i="128" s="1"/>
  <c r="P19" i="128"/>
  <c r="P28" i="128"/>
  <c r="BN5" i="128"/>
  <c r="P21" i="128"/>
  <c r="R3" i="128"/>
  <c r="BB16" i="128"/>
  <c r="AS18" i="128"/>
  <c r="AS13" i="128"/>
  <c r="P16" i="128"/>
  <c r="BK16" i="128"/>
  <c r="AS9" i="128"/>
  <c r="O120" i="128"/>
  <c r="O123" i="128"/>
  <c r="BB37" i="128"/>
  <c r="Z67" i="128"/>
  <c r="BW67" i="128" s="1"/>
  <c r="AJ100" i="128"/>
  <c r="AJ82" i="128"/>
  <c r="BB69" i="128"/>
  <c r="BK18" i="128"/>
  <c r="AJ31" i="128"/>
  <c r="BK63" i="128"/>
  <c r="BK44" i="128"/>
  <c r="BT108" i="128"/>
  <c r="AS47" i="128"/>
  <c r="CC59" i="128"/>
  <c r="BT125" i="128"/>
  <c r="CC81" i="128"/>
  <c r="AS93" i="128"/>
  <c r="P23" i="128"/>
  <c r="O28" i="128"/>
  <c r="Q15" i="128" s="1"/>
  <c r="BT6" i="128"/>
  <c r="O100" i="128"/>
  <c r="O129" i="128"/>
  <c r="O36" i="128"/>
  <c r="R111" i="128"/>
  <c r="AJ37" i="128"/>
  <c r="CC67" i="128"/>
  <c r="CC69" i="128"/>
  <c r="BB31" i="128"/>
  <c r="Z115" i="128"/>
  <c r="BN115" i="128" s="1"/>
  <c r="Z16" i="128"/>
  <c r="BE16" i="128" s="1"/>
  <c r="Z63" i="128"/>
  <c r="BN63" i="128" s="1"/>
  <c r="BB44" i="128"/>
  <c r="BK47" i="128"/>
  <c r="AS59" i="128"/>
  <c r="BK125" i="128"/>
  <c r="CF13" i="128"/>
  <c r="Z55" i="128"/>
  <c r="AV55" i="128" s="1"/>
  <c r="BB81" i="128"/>
  <c r="AJ93" i="128"/>
  <c r="AJ123" i="128"/>
  <c r="O82" i="128"/>
  <c r="R129" i="128"/>
  <c r="O111" i="128"/>
  <c r="BT67" i="128"/>
  <c r="Z69" i="128"/>
  <c r="BE69" i="128" s="1"/>
  <c r="BK115" i="128"/>
  <c r="CC16" i="128"/>
  <c r="CC44" i="128"/>
  <c r="BT47" i="128"/>
  <c r="R112" i="128"/>
  <c r="R53" i="128"/>
  <c r="Z59" i="128"/>
  <c r="BB125" i="128"/>
  <c r="BT55" i="128"/>
  <c r="BK81" i="128"/>
  <c r="BK93" i="128"/>
  <c r="BB101" i="128"/>
  <c r="BB6" i="128"/>
  <c r="CF12" i="128"/>
  <c r="AS37" i="128"/>
  <c r="AJ67" i="128"/>
  <c r="AJ69" i="128"/>
  <c r="BK31" i="128"/>
  <c r="CC115" i="128"/>
  <c r="AJ16" i="128"/>
  <c r="BT63" i="128"/>
  <c r="O24" i="128"/>
  <c r="Z44" i="128"/>
  <c r="BE44" i="128" s="1"/>
  <c r="BB108" i="128"/>
  <c r="O112" i="128"/>
  <c r="BT59" i="128"/>
  <c r="Z125" i="128"/>
  <c r="BN125" i="128" s="1"/>
  <c r="AJ55" i="128"/>
  <c r="AS81" i="128"/>
  <c r="BT93" i="128"/>
  <c r="CC101" i="128"/>
  <c r="O19" i="128"/>
  <c r="Q6" i="128" s="1"/>
  <c r="P10" i="128"/>
  <c r="CC18" i="128"/>
  <c r="CF36" i="128"/>
  <c r="AS6" i="128"/>
  <c r="BK37" i="128"/>
  <c r="AS31" i="128"/>
  <c r="AS115" i="128"/>
  <c r="BT16" i="128"/>
  <c r="AS63" i="128"/>
  <c r="R24" i="128"/>
  <c r="AS108" i="128"/>
  <c r="Z47" i="128"/>
  <c r="BW47" i="128" s="1"/>
  <c r="AS55" i="128"/>
  <c r="BT81" i="128"/>
  <c r="BB93" i="128"/>
  <c r="BT101" i="128"/>
  <c r="BB29" i="128"/>
  <c r="BT77" i="128"/>
  <c r="O68" i="128"/>
  <c r="BB127" i="128"/>
  <c r="AJ107" i="128"/>
  <c r="BN100" i="128"/>
  <c r="AJ26" i="128"/>
  <c r="AJ77" i="128"/>
  <c r="BT8" i="128"/>
  <c r="BB3" i="128"/>
  <c r="AJ106" i="128"/>
  <c r="BT32" i="128"/>
  <c r="BT4" i="128"/>
  <c r="AJ73" i="128"/>
  <c r="AJ72" i="128"/>
  <c r="R101" i="128"/>
  <c r="BE21" i="128"/>
  <c r="BK127" i="128"/>
  <c r="BB107" i="128"/>
  <c r="R76" i="128"/>
  <c r="R72" i="128"/>
  <c r="CF100" i="128"/>
  <c r="BK26" i="128"/>
  <c r="AS106" i="128"/>
  <c r="AS32" i="128"/>
  <c r="Z4" i="128"/>
  <c r="CC73" i="128"/>
  <c r="O13" i="128"/>
  <c r="BT5" i="128"/>
  <c r="AJ74" i="128"/>
  <c r="R9" i="128"/>
  <c r="P26" i="128"/>
  <c r="P29" i="128"/>
  <c r="AJ76" i="128"/>
  <c r="BT127" i="128"/>
  <c r="AJ118" i="128"/>
  <c r="BK107" i="128"/>
  <c r="O3" i="128"/>
  <c r="AS77" i="128"/>
  <c r="CF25" i="128"/>
  <c r="Z32" i="128"/>
  <c r="CF32" i="128" s="1"/>
  <c r="BK4" i="128"/>
  <c r="BB73" i="128"/>
  <c r="AJ5" i="128"/>
  <c r="O59" i="128"/>
  <c r="CC107" i="128"/>
  <c r="CC77" i="128"/>
  <c r="BT106" i="128"/>
  <c r="R118" i="128"/>
  <c r="O65" i="128"/>
  <c r="CC4" i="128"/>
  <c r="AS73" i="128"/>
  <c r="BK5" i="128"/>
  <c r="AJ59" i="128"/>
  <c r="O103" i="128"/>
  <c r="BT107" i="128"/>
  <c r="R8" i="128"/>
  <c r="CC26" i="128"/>
  <c r="BK77" i="128"/>
  <c r="Z106" i="128"/>
  <c r="CF106" i="128" s="1"/>
  <c r="R65" i="128"/>
  <c r="AJ54" i="128"/>
  <c r="AS4" i="128"/>
  <c r="Z73" i="128"/>
  <c r="BE73" i="128" s="1"/>
  <c r="AJ103" i="128"/>
  <c r="AS5" i="128"/>
  <c r="AJ68" i="128"/>
  <c r="AJ101" i="128"/>
  <c r="P13" i="128"/>
  <c r="BB5" i="128"/>
  <c r="R18" i="128"/>
  <c r="P24" i="128"/>
  <c r="R16" i="128"/>
  <c r="P9" i="128"/>
  <c r="R11" i="128"/>
  <c r="BT22" i="128"/>
  <c r="O6" i="128"/>
  <c r="Q19" i="128" s="1"/>
  <c r="AJ117" i="128"/>
  <c r="AJ21" i="128"/>
  <c r="O54" i="128"/>
  <c r="CF21" i="128"/>
  <c r="CC127" i="128"/>
  <c r="Z26" i="128"/>
  <c r="BW26" i="128" s="1"/>
  <c r="CC106" i="128"/>
  <c r="BK32" i="128"/>
  <c r="P17" i="128"/>
  <c r="BB26" i="128"/>
  <c r="Z50" i="128"/>
  <c r="AV50" i="128" s="1"/>
  <c r="BK52" i="128"/>
  <c r="AS94" i="128"/>
  <c r="BT104" i="128"/>
  <c r="BT33" i="128"/>
  <c r="BT50" i="128"/>
  <c r="AS52" i="128"/>
  <c r="AJ78" i="128"/>
  <c r="T78" i="128" s="1"/>
  <c r="BT94" i="128"/>
  <c r="O18" i="128"/>
  <c r="Q5" i="128" s="1"/>
  <c r="BB84" i="128"/>
  <c r="CC126" i="128"/>
  <c r="AJ108" i="128"/>
  <c r="O15" i="128"/>
  <c r="Q28" i="128" s="1"/>
  <c r="BB70" i="128"/>
  <c r="O127" i="128"/>
  <c r="O117" i="128"/>
  <c r="O78" i="128"/>
  <c r="BB64" i="128"/>
  <c r="BT35" i="128"/>
  <c r="AJ33" i="128"/>
  <c r="CC50" i="128"/>
  <c r="AJ52" i="128"/>
  <c r="CC22" i="128"/>
  <c r="AJ119" i="128"/>
  <c r="R25" i="128"/>
  <c r="R40" i="128"/>
  <c r="Z126" i="128"/>
  <c r="BW126" i="128" s="1"/>
  <c r="AJ32" i="128"/>
  <c r="BT70" i="128"/>
  <c r="R119" i="128"/>
  <c r="O39" i="128"/>
  <c r="Z64" i="128"/>
  <c r="BN64" i="128" s="1"/>
  <c r="BK35" i="128"/>
  <c r="BK50" i="128"/>
  <c r="R108" i="128"/>
  <c r="BB52" i="128"/>
  <c r="AJ94" i="128"/>
  <c r="BE62" i="128"/>
  <c r="AS22" i="128"/>
  <c r="CF75" i="128"/>
  <c r="AS84" i="128"/>
  <c r="O25" i="128"/>
  <c r="Q12" i="128" s="1"/>
  <c r="O40" i="128"/>
  <c r="BK126" i="128"/>
  <c r="AJ70" i="128"/>
  <c r="R32" i="128"/>
  <c r="AS35" i="128"/>
  <c r="BK104" i="128"/>
  <c r="BB104" i="128"/>
  <c r="CC33" i="128"/>
  <c r="Z104" i="128"/>
  <c r="CF104" i="128" s="1"/>
  <c r="AS50" i="128"/>
  <c r="BT52" i="128"/>
  <c r="BB94" i="128"/>
  <c r="AJ22" i="128"/>
  <c r="AJ97" i="128"/>
  <c r="Z84" i="128"/>
  <c r="BE84" i="128" s="1"/>
  <c r="AJ126" i="128"/>
  <c r="CC70" i="128"/>
  <c r="BB11" i="128"/>
  <c r="BT64" i="128"/>
  <c r="O11" i="128"/>
  <c r="Q24" i="128" s="1"/>
  <c r="BB35" i="128"/>
  <c r="AS104" i="128"/>
  <c r="BK33" i="128"/>
  <c r="BB50" i="128"/>
  <c r="O110" i="128"/>
  <c r="O97" i="128"/>
  <c r="CC94" i="128"/>
  <c r="Z22" i="128"/>
  <c r="BW22" i="128" s="1"/>
  <c r="O16" i="128"/>
  <c r="BT84" i="128"/>
  <c r="AS126" i="128"/>
  <c r="Z70" i="128"/>
  <c r="R75" i="128"/>
  <c r="AJ64" i="128"/>
  <c r="CC35" i="128"/>
  <c r="BB33" i="128"/>
  <c r="AJ110" i="128"/>
  <c r="AJ127" i="128"/>
  <c r="AJ6" i="128"/>
  <c r="BK22" i="128"/>
  <c r="BT18" i="128"/>
  <c r="BK84" i="128"/>
  <c r="O75" i="128"/>
  <c r="CC64" i="128"/>
  <c r="Z35" i="128"/>
  <c r="R22" i="128"/>
  <c r="P6" i="128"/>
  <c r="O12" i="128"/>
  <c r="Q25" i="128" s="1"/>
  <c r="O27" i="128"/>
  <c r="Q14" i="128" s="1"/>
  <c r="R15" i="128"/>
  <c r="CF117" i="128"/>
  <c r="R6" i="128"/>
  <c r="R13" i="128"/>
  <c r="AV89" i="128"/>
  <c r="R21" i="128"/>
  <c r="BE7" i="128"/>
  <c r="CF129" i="128"/>
  <c r="BT27" i="128"/>
  <c r="O21" i="128"/>
  <c r="R12" i="128"/>
  <c r="R28" i="128"/>
  <c r="BB22" i="128"/>
  <c r="CF18" i="128"/>
  <c r="O20" i="128"/>
  <c r="Q7" i="128" s="1"/>
  <c r="BN6" i="128"/>
  <c r="O10" i="128"/>
  <c r="R20" i="128"/>
  <c r="R27" i="128"/>
  <c r="BE89" i="128"/>
  <c r="R10" i="128"/>
  <c r="O5" i="128"/>
  <c r="Q18" i="128" s="1"/>
  <c r="BW12" i="128"/>
  <c r="BB28" i="128"/>
  <c r="BB19" i="128"/>
  <c r="R26" i="128"/>
  <c r="R5" i="128"/>
  <c r="R19" i="128"/>
  <c r="R14" i="128"/>
  <c r="BN25" i="128"/>
  <c r="AV25" i="128"/>
  <c r="BB7" i="128"/>
  <c r="O22" i="128"/>
  <c r="Q9" i="128" s="1"/>
  <c r="BN117" i="128"/>
  <c r="CF81" i="128"/>
  <c r="BB9" i="128"/>
  <c r="BW74" i="128"/>
  <c r="O9" i="128"/>
  <c r="CF102" i="128"/>
  <c r="CF6" i="128"/>
  <c r="AV93" i="128"/>
  <c r="BN93" i="128"/>
  <c r="BW95" i="128"/>
  <c r="CF15" i="128"/>
  <c r="BE5" i="128"/>
  <c r="AV15" i="128"/>
  <c r="BW28" i="128"/>
  <c r="AV5" i="128"/>
  <c r="BW5" i="128"/>
  <c r="BE15" i="128"/>
  <c r="BN109" i="128"/>
  <c r="AV83" i="128"/>
  <c r="BE95" i="128"/>
  <c r="AV100" i="128"/>
  <c r="AV12" i="128"/>
  <c r="BE75" i="128"/>
  <c r="AV91" i="128"/>
  <c r="BE100" i="128"/>
  <c r="BE36" i="128"/>
  <c r="CF29" i="128"/>
  <c r="BN95" i="128"/>
  <c r="BW107" i="128"/>
  <c r="BN107" i="128"/>
  <c r="BE83" i="128"/>
  <c r="BN14" i="128"/>
  <c r="AV95" i="128"/>
  <c r="BE18" i="128"/>
  <c r="BE58" i="128"/>
  <c r="BW7" i="128"/>
  <c r="BE105" i="128"/>
  <c r="BN62" i="128"/>
  <c r="BN105" i="128"/>
  <c r="BN57" i="128"/>
  <c r="BN21" i="128"/>
  <c r="BW62" i="128"/>
  <c r="BN89" i="128"/>
  <c r="BW93" i="128"/>
  <c r="BW21" i="128"/>
  <c r="AV18" i="128"/>
  <c r="AV13" i="128"/>
  <c r="BN18" i="128"/>
  <c r="BN7" i="128"/>
  <c r="CF108" i="128"/>
  <c r="BE9" i="128"/>
  <c r="AV72" i="128"/>
  <c r="BE10" i="128"/>
  <c r="AV57" i="128"/>
  <c r="BN129" i="128"/>
  <c r="AV14" i="128"/>
  <c r="CF57" i="128"/>
  <c r="AV28" i="128"/>
  <c r="CF9" i="128"/>
  <c r="BN119" i="128"/>
  <c r="BW10" i="128"/>
  <c r="BE25" i="128"/>
  <c r="BW119" i="128"/>
  <c r="AV71" i="128"/>
  <c r="CF62" i="128"/>
  <c r="BE6" i="128"/>
  <c r="BE71" i="128"/>
  <c r="BN71" i="128"/>
  <c r="BW57" i="128"/>
  <c r="AV40" i="128"/>
  <c r="BN121" i="128"/>
  <c r="BE28" i="128"/>
  <c r="CF7" i="128"/>
  <c r="CF24" i="128"/>
  <c r="CF58" i="128"/>
  <c r="BN72" i="128"/>
  <c r="CF71" i="128"/>
  <c r="AV117" i="128"/>
  <c r="BN108" i="128"/>
  <c r="BE12" i="128"/>
  <c r="BW38" i="128"/>
  <c r="L43" i="120"/>
  <c r="BI14" i="115" s="1"/>
  <c r="I45" i="120"/>
  <c r="BG23" i="115"/>
  <c r="D24" i="109" s="1"/>
  <c r="BW6" i="128"/>
  <c r="BN38" i="128"/>
  <c r="AV97" i="128"/>
  <c r="BW121" i="128"/>
  <c r="CF5" i="128"/>
  <c r="CF121" i="128"/>
  <c r="BN97" i="128"/>
  <c r="AV98" i="128"/>
  <c r="BE29" i="128"/>
  <c r="AV9" i="128"/>
  <c r="BW9" i="128"/>
  <c r="CF19" i="128"/>
  <c r="BW108" i="128"/>
  <c r="BE13" i="128"/>
  <c r="BN12" i="128"/>
  <c r="AV7" i="128"/>
  <c r="BW13" i="128"/>
  <c r="AV123" i="128"/>
  <c r="L58" i="120"/>
  <c r="I53" i="120"/>
  <c r="BG15" i="115"/>
  <c r="D28" i="109" s="1"/>
  <c r="CF97" i="128"/>
  <c r="BN19" i="128"/>
  <c r="CF98" i="128"/>
  <c r="CF119" i="128"/>
  <c r="BE19" i="128"/>
  <c r="CF105" i="128"/>
  <c r="BE109" i="128"/>
  <c r="BN28" i="128"/>
  <c r="I109" i="120"/>
  <c r="L107" i="120"/>
  <c r="BI12" i="115" s="1"/>
  <c r="BG25" i="115"/>
  <c r="D56" i="109" s="1"/>
  <c r="BE72" i="128"/>
  <c r="BE20" i="128"/>
  <c r="BG3" i="115"/>
  <c r="D4" i="109" s="1"/>
  <c r="L10" i="120"/>
  <c r="I5" i="120"/>
  <c r="BA5" i="47"/>
  <c r="BB5" i="47" s="1"/>
  <c r="AM5" i="47"/>
  <c r="BE85" i="128"/>
  <c r="I61" i="120"/>
  <c r="L59" i="120"/>
  <c r="BI6" i="115" s="1"/>
  <c r="BG31" i="115"/>
  <c r="D32" i="109" s="1"/>
  <c r="BE81" i="128"/>
  <c r="BN13" i="128"/>
  <c r="BE123" i="128"/>
  <c r="AV29" i="128"/>
  <c r="AM4" i="47"/>
  <c r="BA4" i="47"/>
  <c r="I85" i="120"/>
  <c r="L90" i="120"/>
  <c r="BG13" i="115"/>
  <c r="D44" i="109" s="1"/>
  <c r="AV81" i="128"/>
  <c r="CF10" i="128"/>
  <c r="BW85" i="128"/>
  <c r="I21" i="120"/>
  <c r="L26" i="120"/>
  <c r="BG11" i="115"/>
  <c r="D12" i="109" s="1"/>
  <c r="BW19" i="128"/>
  <c r="BG19" i="115"/>
  <c r="D8" i="109" s="1"/>
  <c r="I13" i="120"/>
  <c r="L11" i="120"/>
  <c r="BI18" i="115" s="1"/>
  <c r="T83" i="128"/>
  <c r="BW81" i="128"/>
  <c r="CF38" i="128"/>
  <c r="L91" i="120"/>
  <c r="BI8" i="115" s="1"/>
  <c r="I93" i="120"/>
  <c r="BG29" i="115"/>
  <c r="D48" i="109" s="1"/>
  <c r="CF123" i="128"/>
  <c r="L42" i="120"/>
  <c r="I37" i="120"/>
  <c r="BG7" i="115"/>
  <c r="D20" i="109" s="1"/>
  <c r="BE14" i="128"/>
  <c r="BG5" i="115"/>
  <c r="D36" i="109" s="1"/>
  <c r="I69" i="120"/>
  <c r="L74" i="120"/>
  <c r="BN83" i="128"/>
  <c r="BN52" i="128"/>
  <c r="L122" i="120"/>
  <c r="I117" i="120"/>
  <c r="BG17" i="115"/>
  <c r="D60" i="109" s="1"/>
  <c r="CF72" i="128"/>
  <c r="BA3" i="47"/>
  <c r="BA2" i="47"/>
  <c r="AM3" i="47"/>
  <c r="AZ9" i="47"/>
  <c r="L106" i="120"/>
  <c r="I101" i="120"/>
  <c r="BG9" i="115"/>
  <c r="D52" i="109" s="1"/>
  <c r="AV24" i="128"/>
  <c r="BE117" i="128"/>
  <c r="BN85" i="128"/>
  <c r="BG27" i="115"/>
  <c r="D16" i="109" s="1"/>
  <c r="I29" i="120"/>
  <c r="L27" i="120"/>
  <c r="BI10" i="115" s="1"/>
  <c r="I77" i="120"/>
  <c r="BG21" i="115"/>
  <c r="D40" i="109" s="1"/>
  <c r="L75" i="120"/>
  <c r="BI16" i="115" s="1"/>
  <c r="AV107" i="128"/>
  <c r="BW89" i="128"/>
  <c r="BN36" i="128"/>
  <c r="AV105" i="128"/>
  <c r="BN24" i="128"/>
  <c r="BE24" i="128"/>
  <c r="CF14" i="128"/>
  <c r="CF20" i="128"/>
  <c r="AV102" i="128"/>
  <c r="CF85" i="128"/>
  <c r="BN29" i="128"/>
  <c r="BW98" i="128"/>
  <c r="CF107" i="128"/>
  <c r="BW123" i="128"/>
  <c r="BG33" i="115"/>
  <c r="D64" i="109" s="1"/>
  <c r="L123" i="120"/>
  <c r="BI4" i="115" s="1"/>
  <c r="I125" i="120"/>
  <c r="AV85" i="128"/>
  <c r="BN98" i="128"/>
  <c r="BE98" i="128"/>
  <c r="BE129" i="128"/>
  <c r="BE38" i="128"/>
  <c r="BN15" i="128"/>
  <c r="AV10" i="128"/>
  <c r="AV108" i="128"/>
  <c r="T57" i="128" l="1"/>
  <c r="BE91" i="128"/>
  <c r="BN20" i="128"/>
  <c r="CF91" i="128"/>
  <c r="Q20" i="128"/>
  <c r="S7" i="128" s="1"/>
  <c r="T20" i="128"/>
  <c r="T39" i="128"/>
  <c r="BN91" i="128"/>
  <c r="BN102" i="128"/>
  <c r="BW83" i="128"/>
  <c r="CF109" i="128"/>
  <c r="T91" i="128"/>
  <c r="AV76" i="128"/>
  <c r="CF74" i="128"/>
  <c r="BW56" i="128"/>
  <c r="BN76" i="128"/>
  <c r="BW76" i="128"/>
  <c r="CF76" i="128"/>
  <c r="BN96" i="128"/>
  <c r="BN127" i="128"/>
  <c r="T109" i="128"/>
  <c r="BN74" i="128"/>
  <c r="T89" i="128"/>
  <c r="BE78" i="128"/>
  <c r="CF56" i="128"/>
  <c r="BE39" i="128"/>
  <c r="T121" i="128"/>
  <c r="T71" i="128"/>
  <c r="BW34" i="128"/>
  <c r="AV74" i="128"/>
  <c r="T123" i="128"/>
  <c r="AV109" i="128"/>
  <c r="AV58" i="128"/>
  <c r="BW40" i="128"/>
  <c r="T74" i="128"/>
  <c r="BN39" i="128"/>
  <c r="CF8" i="128"/>
  <c r="CF39" i="128"/>
  <c r="CF34" i="128"/>
  <c r="CF41" i="128"/>
  <c r="BW8" i="128"/>
  <c r="AV39" i="128"/>
  <c r="T129" i="128"/>
  <c r="BE52" i="128"/>
  <c r="AV33" i="128"/>
  <c r="BN58" i="128"/>
  <c r="T38" i="128"/>
  <c r="BW78" i="128"/>
  <c r="BW97" i="128"/>
  <c r="AV34" i="128"/>
  <c r="BW102" i="128"/>
  <c r="BN56" i="128"/>
  <c r="T117" i="128"/>
  <c r="T34" i="128"/>
  <c r="Q8" i="128"/>
  <c r="S21" i="128" s="1"/>
  <c r="T40" i="128"/>
  <c r="BN33" i="128"/>
  <c r="BW128" i="128"/>
  <c r="AV56" i="128"/>
  <c r="BW52" i="128"/>
  <c r="BN34" i="128"/>
  <c r="BW33" i="128"/>
  <c r="CF52" i="128"/>
  <c r="CF33" i="128"/>
  <c r="BE8" i="128"/>
  <c r="BN8" i="128"/>
  <c r="T100" i="128"/>
  <c r="AV78" i="128"/>
  <c r="BN78" i="128"/>
  <c r="BE40" i="128"/>
  <c r="BN40" i="128"/>
  <c r="AV45" i="128"/>
  <c r="BE121" i="128"/>
  <c r="BW122" i="128"/>
  <c r="BE122" i="128"/>
  <c r="AV122" i="128"/>
  <c r="CF122" i="128"/>
  <c r="T8" i="128"/>
  <c r="T76" i="128"/>
  <c r="T122" i="128"/>
  <c r="AV124" i="128"/>
  <c r="T14" i="128"/>
  <c r="BW92" i="128"/>
  <c r="T119" i="128"/>
  <c r="BW30" i="128"/>
  <c r="CF92" i="128"/>
  <c r="T92" i="128"/>
  <c r="BE92" i="128"/>
  <c r="BE101" i="128"/>
  <c r="BN92" i="128"/>
  <c r="T90" i="128"/>
  <c r="BE111" i="128"/>
  <c r="CF11" i="128"/>
  <c r="BW43" i="128"/>
  <c r="BE80" i="128"/>
  <c r="BE11" i="128"/>
  <c r="BN88" i="128"/>
  <c r="BW88" i="128"/>
  <c r="AV111" i="128"/>
  <c r="CF88" i="128"/>
  <c r="CF54" i="128"/>
  <c r="BW130" i="128"/>
  <c r="AV88" i="128"/>
  <c r="Q111" i="128"/>
  <c r="CF23" i="128"/>
  <c r="AV11" i="128"/>
  <c r="CF43" i="128"/>
  <c r="BE23" i="128"/>
  <c r="CF111" i="128"/>
  <c r="CF90" i="128"/>
  <c r="BE120" i="128"/>
  <c r="BW23" i="128"/>
  <c r="BW111" i="128"/>
  <c r="BN106" i="128"/>
  <c r="BE106" i="128"/>
  <c r="BW104" i="128"/>
  <c r="CF87" i="128"/>
  <c r="BN94" i="128"/>
  <c r="BN45" i="128"/>
  <c r="BW45" i="128"/>
  <c r="CF82" i="128"/>
  <c r="CF45" i="128"/>
  <c r="AV82" i="128"/>
  <c r="Q123" i="128"/>
  <c r="BE31" i="128"/>
  <c r="CF61" i="128"/>
  <c r="AV61" i="128"/>
  <c r="AV49" i="128"/>
  <c r="BW61" i="128"/>
  <c r="AV66" i="128"/>
  <c r="Q130" i="128"/>
  <c r="CF49" i="128"/>
  <c r="BE66" i="128"/>
  <c r="BE61" i="128"/>
  <c r="BW49" i="128"/>
  <c r="BW66" i="128"/>
  <c r="AV101" i="128"/>
  <c r="CF101" i="128"/>
  <c r="CF66" i="128"/>
  <c r="BN101" i="128"/>
  <c r="AV31" i="128"/>
  <c r="CF17" i="128"/>
  <c r="BE114" i="128"/>
  <c r="BN114" i="128"/>
  <c r="AV87" i="128"/>
  <c r="BE17" i="128"/>
  <c r="BN17" i="128"/>
  <c r="BN99" i="128"/>
  <c r="CF114" i="128"/>
  <c r="AV114" i="128"/>
  <c r="CF99" i="128"/>
  <c r="BW87" i="128"/>
  <c r="BW99" i="128"/>
  <c r="CF48" i="128"/>
  <c r="AV99" i="128"/>
  <c r="BN87" i="128"/>
  <c r="BW17" i="128"/>
  <c r="BE46" i="128"/>
  <c r="T49" i="128"/>
  <c r="BW94" i="128"/>
  <c r="CF94" i="128"/>
  <c r="AV94" i="128"/>
  <c r="T61" i="128"/>
  <c r="AV113" i="128"/>
  <c r="CF84" i="128"/>
  <c r="Q17" i="128"/>
  <c r="S4" i="128" s="1"/>
  <c r="T30" i="128"/>
  <c r="CF113" i="128"/>
  <c r="CF46" i="128"/>
  <c r="AV46" i="128"/>
  <c r="BN113" i="128"/>
  <c r="BW46" i="128"/>
  <c r="Q100" i="128"/>
  <c r="T82" i="128"/>
  <c r="BW41" i="128"/>
  <c r="Q36" i="128"/>
  <c r="AV68" i="128"/>
  <c r="CF127" i="128"/>
  <c r="BE116" i="128"/>
  <c r="BE41" i="128"/>
  <c r="Q62" i="128"/>
  <c r="Q29" i="128"/>
  <c r="BN116" i="128"/>
  <c r="AV96" i="128"/>
  <c r="BE127" i="128"/>
  <c r="CF116" i="128"/>
  <c r="BE90" i="128"/>
  <c r="BN90" i="128"/>
  <c r="AV127" i="128"/>
  <c r="Q42" i="128"/>
  <c r="BW116" i="128"/>
  <c r="AV30" i="128"/>
  <c r="CF30" i="128"/>
  <c r="BN30" i="128"/>
  <c r="BE64" i="128"/>
  <c r="T116" i="128"/>
  <c r="Q109" i="128"/>
  <c r="AV67" i="128"/>
  <c r="AV90" i="128"/>
  <c r="BW11" i="128"/>
  <c r="Q117" i="128"/>
  <c r="BN130" i="128"/>
  <c r="Q30" i="128"/>
  <c r="Q102" i="128"/>
  <c r="AV115" i="128"/>
  <c r="BE68" i="128"/>
  <c r="BE43" i="128"/>
  <c r="Q71" i="128"/>
  <c r="Q45" i="128"/>
  <c r="CF130" i="128"/>
  <c r="Q89" i="128"/>
  <c r="BE130" i="128"/>
  <c r="Q78" i="128"/>
  <c r="BN23" i="128"/>
  <c r="Q23" i="128"/>
  <c r="S10" i="128" s="1"/>
  <c r="Q70" i="128"/>
  <c r="T41" i="128"/>
  <c r="T43" i="128"/>
  <c r="T87" i="128"/>
  <c r="T99" i="128"/>
  <c r="T111" i="128"/>
  <c r="Q72" i="128"/>
  <c r="BE82" i="128"/>
  <c r="Q58" i="128"/>
  <c r="T97" i="128"/>
  <c r="Q69" i="128"/>
  <c r="AV41" i="128"/>
  <c r="BW84" i="128"/>
  <c r="BN43" i="128"/>
  <c r="BW82" i="128"/>
  <c r="Q54" i="128"/>
  <c r="BW113" i="128"/>
  <c r="BN54" i="128"/>
  <c r="Q76" i="128"/>
  <c r="BE26" i="128"/>
  <c r="BN128" i="128"/>
  <c r="AV26" i="128"/>
  <c r="AV128" i="128"/>
  <c r="T12" i="128"/>
  <c r="T45" i="128"/>
  <c r="AV63" i="128"/>
  <c r="BW69" i="128"/>
  <c r="CF128" i="128"/>
  <c r="T19" i="128"/>
  <c r="CF26" i="128"/>
  <c r="T85" i="128"/>
  <c r="T23" i="128"/>
  <c r="T95" i="128"/>
  <c r="T36" i="128"/>
  <c r="BW37" i="128"/>
  <c r="T17" i="128"/>
  <c r="T51" i="128"/>
  <c r="T88" i="128"/>
  <c r="BE22" i="128"/>
  <c r="BN47" i="128"/>
  <c r="AV32" i="128"/>
  <c r="BW32" i="128"/>
  <c r="CF37" i="128"/>
  <c r="BE32" i="128"/>
  <c r="Q32" i="128"/>
  <c r="BE37" i="128"/>
  <c r="T62" i="128"/>
  <c r="T56" i="128"/>
  <c r="T128" i="128"/>
  <c r="AV118" i="128"/>
  <c r="CF67" i="128"/>
  <c r="BN32" i="128"/>
  <c r="BN44" i="128"/>
  <c r="BE103" i="128"/>
  <c r="BW77" i="128"/>
  <c r="CF103" i="128"/>
  <c r="BW103" i="128"/>
  <c r="Q4" i="128"/>
  <c r="S17" i="128" s="1"/>
  <c r="T48" i="128"/>
  <c r="T66" i="128"/>
  <c r="T105" i="128"/>
  <c r="T15" i="128"/>
  <c r="T110" i="128"/>
  <c r="T3" i="128"/>
  <c r="AV103" i="128"/>
  <c r="T33" i="128"/>
  <c r="T29" i="128"/>
  <c r="AV42" i="128"/>
  <c r="CF42" i="128"/>
  <c r="BW86" i="128"/>
  <c r="AV120" i="128"/>
  <c r="BN42" i="128"/>
  <c r="BN80" i="128"/>
  <c r="BW120" i="128"/>
  <c r="BE65" i="128"/>
  <c r="T73" i="128"/>
  <c r="BE86" i="128"/>
  <c r="BW42" i="128"/>
  <c r="CF124" i="128"/>
  <c r="BN120" i="128"/>
  <c r="T28" i="128"/>
  <c r="BE124" i="128"/>
  <c r="BW124" i="128"/>
  <c r="T13" i="128"/>
  <c r="T63" i="128"/>
  <c r="T120" i="128"/>
  <c r="T124" i="128"/>
  <c r="T10" i="128"/>
  <c r="T103" i="128"/>
  <c r="T75" i="128"/>
  <c r="T24" i="128"/>
  <c r="T96" i="128"/>
  <c r="T25" i="128"/>
  <c r="CF51" i="128"/>
  <c r="Q3" i="128"/>
  <c r="S16" i="128" s="1"/>
  <c r="CF110" i="128"/>
  <c r="BE110" i="128"/>
  <c r="AV3" i="128"/>
  <c r="T54" i="128"/>
  <c r="T130" i="128"/>
  <c r="T113" i="128"/>
  <c r="T44" i="128"/>
  <c r="BW51" i="128"/>
  <c r="BN110" i="128"/>
  <c r="T68" i="128"/>
  <c r="BN60" i="128"/>
  <c r="BN3" i="128"/>
  <c r="AV110" i="128"/>
  <c r="BE3" i="128"/>
  <c r="BW96" i="128"/>
  <c r="BE96" i="128"/>
  <c r="CF3" i="128"/>
  <c r="T11" i="128"/>
  <c r="Q121" i="128"/>
  <c r="Q101" i="128"/>
  <c r="Q125" i="128"/>
  <c r="Q124" i="128"/>
  <c r="Q37" i="128"/>
  <c r="Q82" i="128"/>
  <c r="BW118" i="128"/>
  <c r="Q116" i="128"/>
  <c r="Q87" i="128"/>
  <c r="Q119" i="128"/>
  <c r="Q60" i="128"/>
  <c r="Q51" i="128"/>
  <c r="CF118" i="128"/>
  <c r="T27" i="128"/>
  <c r="Q91" i="128"/>
  <c r="Q83" i="128"/>
  <c r="AV48" i="128"/>
  <c r="CF125" i="128"/>
  <c r="Q66" i="128"/>
  <c r="Q81" i="128"/>
  <c r="Q94" i="128"/>
  <c r="Q34" i="128"/>
  <c r="BN84" i="128"/>
  <c r="Q98" i="128"/>
  <c r="Q43" i="128"/>
  <c r="Q113" i="128"/>
  <c r="Q80" i="128"/>
  <c r="Q56" i="128"/>
  <c r="Q48" i="128"/>
  <c r="BE70" i="128"/>
  <c r="Q93" i="128"/>
  <c r="AV125" i="128"/>
  <c r="Q39" i="128"/>
  <c r="Q95" i="128"/>
  <c r="Q85" i="128"/>
  <c r="Q86" i="128"/>
  <c r="Q127" i="128"/>
  <c r="BW70" i="128"/>
  <c r="T84" i="128"/>
  <c r="Q59" i="128"/>
  <c r="Q92" i="128"/>
  <c r="BW60" i="128"/>
  <c r="Q129" i="128"/>
  <c r="Q38" i="128"/>
  <c r="Q33" i="128"/>
  <c r="BN48" i="128"/>
  <c r="Q35" i="128"/>
  <c r="Q107" i="128"/>
  <c r="Q46" i="128"/>
  <c r="Q11" i="128"/>
  <c r="S24" i="128" s="1"/>
  <c r="T115" i="128"/>
  <c r="T80" i="128"/>
  <c r="T7" i="128"/>
  <c r="T46" i="128"/>
  <c r="T58" i="128"/>
  <c r="T114" i="128"/>
  <c r="T112" i="128"/>
  <c r="T65" i="128"/>
  <c r="Q108" i="128"/>
  <c r="Q118" i="128"/>
  <c r="Q122" i="128"/>
  <c r="Q97" i="128"/>
  <c r="Q88" i="128"/>
  <c r="Q75" i="128"/>
  <c r="Q110" i="128"/>
  <c r="BN26" i="128"/>
  <c r="Q105" i="128"/>
  <c r="BW65" i="128"/>
  <c r="T21" i="128"/>
  <c r="T6" i="128"/>
  <c r="T98" i="128"/>
  <c r="Q128" i="128"/>
  <c r="Q74" i="128"/>
  <c r="Q41" i="128"/>
  <c r="Q57" i="128"/>
  <c r="Q90" i="128"/>
  <c r="Q77" i="128"/>
  <c r="Q52" i="128"/>
  <c r="BE118" i="128"/>
  <c r="Q114" i="128"/>
  <c r="Q65" i="128"/>
  <c r="CF60" i="128"/>
  <c r="Q84" i="128"/>
  <c r="BW48" i="128"/>
  <c r="Q103" i="128"/>
  <c r="Q68" i="128"/>
  <c r="Q120" i="128"/>
  <c r="Q106" i="128"/>
  <c r="Q40" i="128"/>
  <c r="Q96" i="128"/>
  <c r="Q61" i="128"/>
  <c r="Q99" i="128"/>
  <c r="BN65" i="128"/>
  <c r="AV84" i="128"/>
  <c r="CF65" i="128"/>
  <c r="AV60" i="128"/>
  <c r="BW68" i="128"/>
  <c r="BN68" i="128"/>
  <c r="Q55" i="128"/>
  <c r="AV27" i="128"/>
  <c r="BN79" i="128"/>
  <c r="BN67" i="128"/>
  <c r="AV77" i="128"/>
  <c r="BN37" i="128"/>
  <c r="BN53" i="128"/>
  <c r="T55" i="128"/>
  <c r="CF79" i="128"/>
  <c r="CF55" i="128"/>
  <c r="Q53" i="128"/>
  <c r="CF47" i="128"/>
  <c r="BW53" i="128"/>
  <c r="BE79" i="128"/>
  <c r="Q115" i="128"/>
  <c r="BN77" i="128"/>
  <c r="CF53" i="128"/>
  <c r="BW55" i="128"/>
  <c r="BN55" i="128"/>
  <c r="Q67" i="128"/>
  <c r="BN27" i="128"/>
  <c r="AV112" i="128"/>
  <c r="BE112" i="128"/>
  <c r="BW27" i="128"/>
  <c r="Q47" i="128"/>
  <c r="BE27" i="128"/>
  <c r="BW79" i="128"/>
  <c r="Q112" i="128"/>
  <c r="BN112" i="128"/>
  <c r="CF77" i="128"/>
  <c r="BW112" i="128"/>
  <c r="AV53" i="128"/>
  <c r="AV47" i="128"/>
  <c r="T72" i="128"/>
  <c r="BN51" i="128"/>
  <c r="BE51" i="128"/>
  <c r="Q79" i="128"/>
  <c r="Q27" i="128"/>
  <c r="S14" i="128" s="1"/>
  <c r="BE67" i="128"/>
  <c r="BE55" i="128"/>
  <c r="BE47" i="128"/>
  <c r="T118" i="128"/>
  <c r="T108" i="128"/>
  <c r="T42" i="128"/>
  <c r="T102" i="128"/>
  <c r="T26" i="128"/>
  <c r="T4" i="128"/>
  <c r="Q26" i="128"/>
  <c r="S13" i="128" s="1"/>
  <c r="T107" i="128"/>
  <c r="T31" i="128"/>
  <c r="T101" i="128"/>
  <c r="T37" i="128"/>
  <c r="T125" i="128"/>
  <c r="T69" i="128"/>
  <c r="T18" i="128"/>
  <c r="T53" i="128"/>
  <c r="T60" i="128"/>
  <c r="T16" i="128"/>
  <c r="T86" i="128"/>
  <c r="T79" i="128"/>
  <c r="BE54" i="128"/>
  <c r="AV54" i="128"/>
  <c r="CF59" i="128"/>
  <c r="T5" i="128"/>
  <c r="Q44" i="128"/>
  <c r="BN69" i="128"/>
  <c r="BN50" i="128"/>
  <c r="Q22" i="128"/>
  <c r="S9" i="128" s="1"/>
  <c r="T22" i="128"/>
  <c r="T32" i="128"/>
  <c r="T93" i="128"/>
  <c r="T67" i="128"/>
  <c r="T81" i="128"/>
  <c r="T47" i="128"/>
  <c r="BW44" i="128"/>
  <c r="BW64" i="128"/>
  <c r="BN49" i="128"/>
  <c r="BE50" i="128"/>
  <c r="T94" i="128"/>
  <c r="BN22" i="128"/>
  <c r="BW63" i="128"/>
  <c r="AV22" i="128"/>
  <c r="CF69" i="128"/>
  <c r="T77" i="128"/>
  <c r="Q31" i="128"/>
  <c r="Q64" i="128"/>
  <c r="BN31" i="128"/>
  <c r="T127" i="128"/>
  <c r="T126" i="128"/>
  <c r="T35" i="128"/>
  <c r="T104" i="128"/>
  <c r="T106" i="128"/>
  <c r="T59" i="128"/>
  <c r="CF44" i="128"/>
  <c r="AV64" i="128"/>
  <c r="Q49" i="128"/>
  <c r="AV69" i="128"/>
  <c r="CF64" i="128"/>
  <c r="Q50" i="128"/>
  <c r="Q63" i="128"/>
  <c r="BE63" i="128"/>
  <c r="CF63" i="128"/>
  <c r="CF31" i="128"/>
  <c r="CF22" i="128"/>
  <c r="BW50" i="128"/>
  <c r="AV44" i="128"/>
  <c r="CF50" i="128"/>
  <c r="T9" i="128"/>
  <c r="CF86" i="128"/>
  <c r="BN86" i="128"/>
  <c r="CF80" i="128"/>
  <c r="AV80" i="128"/>
  <c r="AV126" i="128"/>
  <c r="CF126" i="128"/>
  <c r="BN73" i="128"/>
  <c r="BN16" i="128"/>
  <c r="BW16" i="128"/>
  <c r="AV59" i="128"/>
  <c r="BE59" i="128"/>
  <c r="BN59" i="128"/>
  <c r="BW59" i="128"/>
  <c r="BW115" i="128"/>
  <c r="CF115" i="128"/>
  <c r="BE115" i="128"/>
  <c r="Q126" i="128"/>
  <c r="AV104" i="128"/>
  <c r="Q104" i="128"/>
  <c r="AV16" i="128"/>
  <c r="BN4" i="128"/>
  <c r="BW125" i="128"/>
  <c r="BE125" i="128"/>
  <c r="BN104" i="128"/>
  <c r="CF4" i="128"/>
  <c r="CF16" i="128"/>
  <c r="T64" i="128"/>
  <c r="Q16" i="128"/>
  <c r="S3" i="128" s="1"/>
  <c r="BE104" i="128"/>
  <c r="Q73" i="128"/>
  <c r="CF73" i="128"/>
  <c r="T52" i="128"/>
  <c r="T70" i="128"/>
  <c r="T50" i="128"/>
  <c r="BW4" i="128"/>
  <c r="AV4" i="128"/>
  <c r="BE4" i="128"/>
  <c r="BW106" i="128"/>
  <c r="AV106" i="128"/>
  <c r="AV73" i="128"/>
  <c r="BW73" i="128"/>
  <c r="BE35" i="128"/>
  <c r="CF35" i="128"/>
  <c r="BW35" i="128"/>
  <c r="AV35" i="128"/>
  <c r="BN35" i="128"/>
  <c r="CF70" i="128"/>
  <c r="AV70" i="128"/>
  <c r="BN70" i="128"/>
  <c r="BN126" i="128"/>
  <c r="BE126" i="128"/>
  <c r="BB3" i="47"/>
  <c r="S15" i="128"/>
  <c r="S25" i="128"/>
  <c r="AM8" i="47"/>
  <c r="S20" i="128"/>
  <c r="E15" i="109"/>
  <c r="H15" i="109"/>
  <c r="AT10" i="115" s="1"/>
  <c r="D9" i="110" s="1"/>
  <c r="M25" i="120"/>
  <c r="BI11" i="115"/>
  <c r="P19" i="120"/>
  <c r="BK10" i="115" s="1"/>
  <c r="S11" i="128"/>
  <c r="BA9" i="47"/>
  <c r="BB1" i="47"/>
  <c r="BB2" i="47"/>
  <c r="BI13" i="115"/>
  <c r="M89" i="120"/>
  <c r="P83" i="120"/>
  <c r="BK8" i="115" s="1"/>
  <c r="H46" i="109"/>
  <c r="E43" i="109"/>
  <c r="E63" i="109"/>
  <c r="H63" i="109"/>
  <c r="AT4" i="115" s="1"/>
  <c r="D33" i="110" s="1"/>
  <c r="S5" i="128"/>
  <c r="S12" i="128"/>
  <c r="S23" i="128"/>
  <c r="BB4" i="47"/>
  <c r="S28" i="128"/>
  <c r="S22" i="128"/>
  <c r="S26" i="128"/>
  <c r="H30" i="109"/>
  <c r="E27" i="109"/>
  <c r="E51" i="109"/>
  <c r="H54" i="109"/>
  <c r="E19" i="109"/>
  <c r="H22" i="109"/>
  <c r="E47" i="109"/>
  <c r="H47" i="109"/>
  <c r="AT8" i="115" s="1"/>
  <c r="D25" i="110" s="1"/>
  <c r="E35" i="109"/>
  <c r="H38" i="109"/>
  <c r="M9" i="120"/>
  <c r="BI3" i="115"/>
  <c r="P18" i="120"/>
  <c r="H14" i="109"/>
  <c r="E11" i="109"/>
  <c r="M73" i="120"/>
  <c r="P82" i="120"/>
  <c r="BI5" i="115"/>
  <c r="M57" i="120"/>
  <c r="P51" i="120"/>
  <c r="BK6" i="115" s="1"/>
  <c r="BI15" i="115"/>
  <c r="S18" i="128"/>
  <c r="P50" i="120"/>
  <c r="BI7" i="115"/>
  <c r="M41" i="120"/>
  <c r="S6" i="128"/>
  <c r="H6" i="109"/>
  <c r="E3" i="109"/>
  <c r="H43" i="128"/>
  <c r="H75" i="128"/>
  <c r="H70" i="128"/>
  <c r="H40" i="128"/>
  <c r="H115" i="128"/>
  <c r="H68" i="128"/>
  <c r="H53" i="128"/>
  <c r="H3" i="128"/>
  <c r="H112" i="128"/>
  <c r="H128" i="128"/>
  <c r="H66" i="128"/>
  <c r="H36" i="128"/>
  <c r="H9" i="128"/>
  <c r="H122" i="128"/>
  <c r="H124" i="128"/>
  <c r="H85" i="128"/>
  <c r="H45" i="128"/>
  <c r="H12" i="128"/>
  <c r="H107" i="128"/>
  <c r="H50" i="128"/>
  <c r="H113" i="128"/>
  <c r="H87" i="128"/>
  <c r="H92" i="128"/>
  <c r="H69" i="128"/>
  <c r="H74" i="128"/>
  <c r="H46" i="128"/>
  <c r="H31" i="128"/>
  <c r="H38" i="128"/>
  <c r="H114" i="128"/>
  <c r="H102" i="128"/>
  <c r="H63" i="128"/>
  <c r="H98" i="128"/>
  <c r="H103" i="128"/>
  <c r="H54" i="128"/>
  <c r="H126" i="128"/>
  <c r="H96" i="128"/>
  <c r="H51" i="128"/>
  <c r="H7" i="128"/>
  <c r="H110" i="128"/>
  <c r="H57" i="128"/>
  <c r="H119" i="128"/>
  <c r="H22" i="128"/>
  <c r="H5" i="128"/>
  <c r="H101" i="128"/>
  <c r="H58" i="128"/>
  <c r="H16" i="128"/>
  <c r="H23" i="128"/>
  <c r="H105" i="128"/>
  <c r="H26" i="128"/>
  <c r="H72" i="128"/>
  <c r="H62" i="128"/>
  <c r="H104" i="128"/>
  <c r="H21" i="128"/>
  <c r="H95" i="128"/>
  <c r="H83" i="128"/>
  <c r="H59" i="128"/>
  <c r="H80" i="128"/>
  <c r="H120" i="128"/>
  <c r="H111" i="128"/>
  <c r="H97" i="128"/>
  <c r="H90" i="128"/>
  <c r="H130" i="128"/>
  <c r="H49" i="128"/>
  <c r="H106" i="128"/>
  <c r="H25" i="128"/>
  <c r="H34" i="128"/>
  <c r="H42" i="128"/>
  <c r="H121" i="128"/>
  <c r="H94" i="128"/>
  <c r="H129" i="128"/>
  <c r="H117" i="128"/>
  <c r="H27" i="128"/>
  <c r="H93" i="128"/>
  <c r="H33" i="128"/>
  <c r="H61" i="128"/>
  <c r="H28" i="128"/>
  <c r="H15" i="128"/>
  <c r="H17" i="128"/>
  <c r="H8" i="128"/>
  <c r="H71" i="128"/>
  <c r="H35" i="128"/>
  <c r="H30" i="128"/>
  <c r="H81" i="128"/>
  <c r="H118" i="128"/>
  <c r="H125" i="128"/>
  <c r="H86" i="128"/>
  <c r="H91" i="128"/>
  <c r="H99" i="128"/>
  <c r="H56" i="128"/>
  <c r="H78" i="128"/>
  <c r="H60" i="128"/>
  <c r="H44" i="128"/>
  <c r="H24" i="128"/>
  <c r="H20" i="128"/>
  <c r="H39" i="128"/>
  <c r="H67" i="128"/>
  <c r="H64" i="128"/>
  <c r="H77" i="128"/>
  <c r="H116" i="128"/>
  <c r="H100" i="128"/>
  <c r="H89" i="128"/>
  <c r="H79" i="128"/>
  <c r="H4" i="128"/>
  <c r="H127" i="128"/>
  <c r="H29" i="128"/>
  <c r="H82" i="128"/>
  <c r="H76" i="128"/>
  <c r="H41" i="128"/>
  <c r="H123" i="128"/>
  <c r="H55" i="128"/>
  <c r="H52" i="128"/>
  <c r="H32" i="128"/>
  <c r="H37" i="128"/>
  <c r="H108" i="128"/>
  <c r="H73" i="128"/>
  <c r="H88" i="128"/>
  <c r="H48" i="128"/>
  <c r="H84" i="128"/>
  <c r="H10" i="128"/>
  <c r="H65" i="128"/>
  <c r="H6" i="128"/>
  <c r="H47" i="128"/>
  <c r="H109" i="128"/>
  <c r="H14" i="128"/>
  <c r="H13" i="128"/>
  <c r="H11" i="128"/>
  <c r="H19" i="128"/>
  <c r="H18" i="128"/>
  <c r="S8" i="128"/>
  <c r="P114" i="120"/>
  <c r="BI9" i="115"/>
  <c r="M105" i="120"/>
  <c r="H55" i="109"/>
  <c r="AT12" i="115" s="1"/>
  <c r="D29" i="110" s="1"/>
  <c r="E55" i="109"/>
  <c r="H62" i="109"/>
  <c r="E59" i="109"/>
  <c r="E39" i="109"/>
  <c r="H39" i="109"/>
  <c r="AT16" i="115" s="1"/>
  <c r="D21" i="110" s="1"/>
  <c r="BI17" i="115"/>
  <c r="P115" i="120"/>
  <c r="BK4" i="115" s="1"/>
  <c r="M121" i="120"/>
  <c r="S19" i="128"/>
  <c r="E7" i="109"/>
  <c r="H7" i="109"/>
  <c r="AT18" i="115" s="1"/>
  <c r="D5" i="110" s="1"/>
  <c r="S27" i="128"/>
  <c r="E31" i="109"/>
  <c r="H31" i="109"/>
  <c r="AT6" i="115" s="1"/>
  <c r="D17" i="110" s="1"/>
  <c r="H23" i="109"/>
  <c r="AT14" i="115" s="1"/>
  <c r="D13" i="110" s="1"/>
  <c r="E23" i="109"/>
  <c r="S72" i="128" l="1"/>
  <c r="S94" i="128"/>
  <c r="S97" i="128"/>
  <c r="S89" i="128"/>
  <c r="S49" i="128"/>
  <c r="S32" i="128"/>
  <c r="S77" i="128"/>
  <c r="S125" i="128"/>
  <c r="S87" i="128"/>
  <c r="S44" i="128"/>
  <c r="S106" i="128"/>
  <c r="S128" i="128"/>
  <c r="S31" i="128"/>
  <c r="S33" i="128"/>
  <c r="S114" i="128"/>
  <c r="S29" i="128"/>
  <c r="S117" i="128"/>
  <c r="S101" i="128"/>
  <c r="S92" i="128"/>
  <c r="S82" i="128"/>
  <c r="S107" i="128"/>
  <c r="S47" i="128"/>
  <c r="S71" i="128"/>
  <c r="S99" i="128"/>
  <c r="S46" i="128"/>
  <c r="S80" i="128"/>
  <c r="S129" i="128"/>
  <c r="S41" i="128"/>
  <c r="S54" i="128"/>
  <c r="S122" i="128"/>
  <c r="S55" i="128"/>
  <c r="S50" i="128"/>
  <c r="S118" i="128"/>
  <c r="S74" i="128"/>
  <c r="S112" i="128"/>
  <c r="S81" i="128"/>
  <c r="S51" i="128"/>
  <c r="S57" i="128"/>
  <c r="S126" i="128"/>
  <c r="S59" i="128"/>
  <c r="S124" i="128"/>
  <c r="S67" i="128"/>
  <c r="S127" i="128"/>
  <c r="S48" i="128"/>
  <c r="S65" i="128"/>
  <c r="S120" i="128"/>
  <c r="S116" i="128"/>
  <c r="S66" i="128"/>
  <c r="S123" i="128"/>
  <c r="S70" i="128"/>
  <c r="S78" i="128"/>
  <c r="S53" i="128"/>
  <c r="S103" i="128"/>
  <c r="S104" i="128"/>
  <c r="S98" i="128"/>
  <c r="S43" i="128"/>
  <c r="S102" i="128"/>
  <c r="S95" i="128"/>
  <c r="S83" i="128"/>
  <c r="S73" i="128"/>
  <c r="S45" i="128"/>
  <c r="S119" i="128"/>
  <c r="S85" i="128"/>
  <c r="S58" i="128"/>
  <c r="S84" i="128"/>
  <c r="S96" i="128"/>
  <c r="S38" i="128"/>
  <c r="S61" i="128"/>
  <c r="S79" i="128"/>
  <c r="S86" i="128"/>
  <c r="S113" i="128"/>
  <c r="S105" i="128"/>
  <c r="S76" i="128"/>
  <c r="S64" i="128"/>
  <c r="S121" i="128"/>
  <c r="S30" i="128"/>
  <c r="S39" i="128"/>
  <c r="S37" i="128"/>
  <c r="S42" i="128"/>
  <c r="S111" i="128"/>
  <c r="S93" i="128"/>
  <c r="S91" i="128"/>
  <c r="S100" i="128"/>
  <c r="S40" i="128"/>
  <c r="S36" i="128"/>
  <c r="S63" i="128"/>
  <c r="S109" i="128"/>
  <c r="S52" i="128"/>
  <c r="S56" i="128"/>
  <c r="S90" i="128"/>
  <c r="S69" i="128"/>
  <c r="S108" i="128"/>
  <c r="S88" i="128"/>
  <c r="S60" i="128"/>
  <c r="S130" i="128"/>
  <c r="S110" i="128"/>
  <c r="S75" i="128"/>
  <c r="S35" i="128"/>
  <c r="S62" i="128"/>
  <c r="S34" i="128"/>
  <c r="S115" i="128"/>
  <c r="S68" i="128"/>
  <c r="BN1" i="128"/>
  <c r="AV1" i="128"/>
  <c r="BW1" i="128"/>
  <c r="BE1" i="128"/>
  <c r="CF1" i="128"/>
  <c r="L26" i="109"/>
  <c r="I21" i="109"/>
  <c r="AT7" i="115"/>
  <c r="D12" i="110" s="1"/>
  <c r="L58" i="109"/>
  <c r="I53" i="109"/>
  <c r="AT9" i="115"/>
  <c r="D28" i="110" s="1"/>
  <c r="T34" i="120"/>
  <c r="Q17" i="120"/>
  <c r="BK3" i="115"/>
  <c r="L10" i="109"/>
  <c r="I5" i="109"/>
  <c r="AT3" i="115"/>
  <c r="D4" i="110" s="1"/>
  <c r="AT15" i="115"/>
  <c r="D16" i="110" s="1"/>
  <c r="I29" i="109"/>
  <c r="L27" i="109"/>
  <c r="AV6" i="115" s="1"/>
  <c r="L59" i="109"/>
  <c r="AV4" i="115" s="1"/>
  <c r="I61" i="109"/>
  <c r="AT17" i="115"/>
  <c r="D32" i="110" s="1"/>
  <c r="T35" i="120"/>
  <c r="BM6" i="115" s="1"/>
  <c r="BK7" i="115"/>
  <c r="Q49" i="120"/>
  <c r="BB9" i="47"/>
  <c r="Q113" i="120"/>
  <c r="T99" i="120"/>
  <c r="BM4" i="115" s="1"/>
  <c r="BK9" i="115"/>
  <c r="AT11" i="115"/>
  <c r="D8" i="110" s="1"/>
  <c r="I13" i="109"/>
  <c r="L11" i="109"/>
  <c r="AV10" i="115" s="1"/>
  <c r="AT13" i="115"/>
  <c r="D24" i="110" s="1"/>
  <c r="I45" i="109"/>
  <c r="L43" i="109"/>
  <c r="AV8" i="115" s="1"/>
  <c r="L42" i="109"/>
  <c r="AT5" i="115"/>
  <c r="D20" i="110" s="1"/>
  <c r="I37" i="109"/>
  <c r="BK5" i="115"/>
  <c r="T98" i="120"/>
  <c r="Q81" i="120"/>
  <c r="J2" i="125"/>
  <c r="J1" i="123"/>
  <c r="J2" i="126"/>
  <c r="J2" i="123"/>
  <c r="J2" i="124"/>
  <c r="J1" i="126"/>
  <c r="J1" i="124"/>
  <c r="J1" i="125"/>
  <c r="J2" i="127"/>
  <c r="J1" i="127"/>
  <c r="AE1" i="128" l="1"/>
  <c r="G9" i="47" s="1"/>
  <c r="H31" i="110"/>
  <c r="AI4" i="115" s="1"/>
  <c r="D17" i="119" s="1"/>
  <c r="D17" i="56"/>
  <c r="E31" i="110"/>
  <c r="H22" i="110"/>
  <c r="D12" i="56"/>
  <c r="E19" i="110"/>
  <c r="AV5" i="115"/>
  <c r="M41" i="109"/>
  <c r="P50" i="109"/>
  <c r="E3" i="110"/>
  <c r="H6" i="110"/>
  <c r="D4" i="56"/>
  <c r="I83" i="128"/>
  <c r="I63" i="128"/>
  <c r="I106" i="128"/>
  <c r="I66" i="128"/>
  <c r="I105" i="128"/>
  <c r="I3" i="128"/>
  <c r="I70" i="128"/>
  <c r="I128" i="128"/>
  <c r="I112" i="128"/>
  <c r="I85" i="128"/>
  <c r="I114" i="128"/>
  <c r="I12" i="128"/>
  <c r="I74" i="128"/>
  <c r="I36" i="128"/>
  <c r="I30" i="128"/>
  <c r="I108" i="128"/>
  <c r="I31" i="128"/>
  <c r="I28" i="128"/>
  <c r="I124" i="128"/>
  <c r="I45" i="128"/>
  <c r="I107" i="128"/>
  <c r="I62" i="128"/>
  <c r="I50" i="128"/>
  <c r="I121" i="128"/>
  <c r="I101" i="128"/>
  <c r="I84" i="128"/>
  <c r="I82" i="128"/>
  <c r="I11" i="128"/>
  <c r="I97" i="128"/>
  <c r="I125" i="128"/>
  <c r="I46" i="128"/>
  <c r="I129" i="128"/>
  <c r="I91" i="128"/>
  <c r="I4" i="128"/>
  <c r="I77" i="128"/>
  <c r="I89" i="128"/>
  <c r="I41" i="128"/>
  <c r="I122" i="128"/>
  <c r="I65" i="128"/>
  <c r="I52" i="128"/>
  <c r="I27" i="128"/>
  <c r="I103" i="128"/>
  <c r="I117" i="128"/>
  <c r="I67" i="128"/>
  <c r="I64" i="128"/>
  <c r="I86" i="128"/>
  <c r="I88" i="128"/>
  <c r="I40" i="128"/>
  <c r="I69" i="128"/>
  <c r="I102" i="128"/>
  <c r="I72" i="128"/>
  <c r="I126" i="128"/>
  <c r="I118" i="128"/>
  <c r="I57" i="128"/>
  <c r="I90" i="128"/>
  <c r="I120" i="128"/>
  <c r="I56" i="128"/>
  <c r="I17" i="128"/>
  <c r="I16" i="128"/>
  <c r="I111" i="128"/>
  <c r="I94" i="128"/>
  <c r="I113" i="128"/>
  <c r="I25" i="128"/>
  <c r="I93" i="128"/>
  <c r="I92" i="128"/>
  <c r="I42" i="128"/>
  <c r="I21" i="128"/>
  <c r="I95" i="128"/>
  <c r="I53" i="128"/>
  <c r="I8" i="128"/>
  <c r="I78" i="128"/>
  <c r="I116" i="128"/>
  <c r="I39" i="128"/>
  <c r="I44" i="128"/>
  <c r="I51" i="128"/>
  <c r="I7" i="128"/>
  <c r="I59" i="128"/>
  <c r="I110" i="128"/>
  <c r="I24" i="128"/>
  <c r="I99" i="128"/>
  <c r="I22" i="128"/>
  <c r="I81" i="128"/>
  <c r="I71" i="128"/>
  <c r="I79" i="128"/>
  <c r="I80" i="128"/>
  <c r="I119" i="128"/>
  <c r="I15" i="128"/>
  <c r="I61" i="128"/>
  <c r="I33" i="128"/>
  <c r="I115" i="128"/>
  <c r="I100" i="128"/>
  <c r="I20" i="128"/>
  <c r="I60" i="128"/>
  <c r="I127" i="128"/>
  <c r="I23" i="128"/>
  <c r="I75" i="128"/>
  <c r="I130" i="128"/>
  <c r="I10" i="128"/>
  <c r="I109" i="128"/>
  <c r="I58" i="128"/>
  <c r="I35" i="128"/>
  <c r="I32" i="128"/>
  <c r="I96" i="128"/>
  <c r="I68" i="128"/>
  <c r="I87" i="128"/>
  <c r="I49" i="128"/>
  <c r="I9" i="128"/>
  <c r="I76" i="128"/>
  <c r="I48" i="128"/>
  <c r="I14" i="128"/>
  <c r="I19" i="128"/>
  <c r="I18" i="128"/>
  <c r="I13" i="128"/>
  <c r="I73" i="128"/>
  <c r="I43" i="128"/>
  <c r="I55" i="128"/>
  <c r="I104" i="128"/>
  <c r="I37" i="128"/>
  <c r="I38" i="128"/>
  <c r="I47" i="128"/>
  <c r="I5" i="128"/>
  <c r="I123" i="128"/>
  <c r="I6" i="128"/>
  <c r="I54" i="128"/>
  <c r="I26" i="128"/>
  <c r="I29" i="128"/>
  <c r="I34" i="128"/>
  <c r="I98" i="128"/>
  <c r="AV3" i="115"/>
  <c r="M9" i="109"/>
  <c r="P18" i="109"/>
  <c r="H23" i="110"/>
  <c r="AI8" i="115" s="1"/>
  <c r="D13" i="119" s="1"/>
  <c r="D13" i="56"/>
  <c r="E23" i="110"/>
  <c r="H15" i="110"/>
  <c r="AI6" i="115" s="1"/>
  <c r="D9" i="119" s="1"/>
  <c r="D9" i="56"/>
  <c r="E15" i="110"/>
  <c r="BM3" i="115"/>
  <c r="X106" i="120"/>
  <c r="X66" i="120"/>
  <c r="U33" i="120"/>
  <c r="H7" i="110"/>
  <c r="AI10" i="115" s="1"/>
  <c r="D5" i="119" s="1"/>
  <c r="D5" i="56"/>
  <c r="E7" i="110"/>
  <c r="H30" i="110"/>
  <c r="D16" i="56"/>
  <c r="E27" i="110"/>
  <c r="M57" i="109"/>
  <c r="AV9" i="115"/>
  <c r="P51" i="109"/>
  <c r="AX4" i="115" s="1"/>
  <c r="H14" i="110"/>
  <c r="D8" i="56"/>
  <c r="E11" i="110"/>
  <c r="BM5" i="115"/>
  <c r="X107" i="120"/>
  <c r="BO5" i="115" s="1"/>
  <c r="U97" i="120"/>
  <c r="X67" i="120"/>
  <c r="BO4" i="115" s="1"/>
  <c r="M25" i="109"/>
  <c r="AV7" i="115"/>
  <c r="P19" i="109"/>
  <c r="AX6" i="115" s="1"/>
  <c r="H15" i="56" l="1"/>
  <c r="H31" i="56"/>
  <c r="E15" i="56"/>
  <c r="I29" i="110"/>
  <c r="AI9" i="115"/>
  <c r="D16" i="119" s="1"/>
  <c r="L27" i="110"/>
  <c r="AK4" i="115" s="1"/>
  <c r="BO3" i="115"/>
  <c r="Y65" i="120"/>
  <c r="H6" i="56"/>
  <c r="E3" i="56"/>
  <c r="H22" i="56"/>
  <c r="BO6" i="115"/>
  <c r="Y105" i="120"/>
  <c r="L10" i="110"/>
  <c r="AI3" i="115"/>
  <c r="D4" i="119" s="1"/>
  <c r="I5" i="110"/>
  <c r="Q49" i="109"/>
  <c r="T35" i="109"/>
  <c r="AZ4" i="115" s="1"/>
  <c r="T57" i="109"/>
  <c r="AZ5" i="115" s="1"/>
  <c r="AX5" i="115"/>
  <c r="H30" i="56"/>
  <c r="H14" i="56"/>
  <c r="E11" i="56"/>
  <c r="H23" i="56"/>
  <c r="E7" i="56"/>
  <c r="H7" i="56"/>
  <c r="L11" i="110"/>
  <c r="AK6" i="115" s="1"/>
  <c r="AI7" i="115"/>
  <c r="D8" i="119" s="1"/>
  <c r="I13" i="110"/>
  <c r="I21" i="110"/>
  <c r="L26" i="110"/>
  <c r="AI5" i="115"/>
  <c r="D12" i="119" s="1"/>
  <c r="T56" i="109"/>
  <c r="AX3" i="115"/>
  <c r="T34" i="109"/>
  <c r="Q17" i="109"/>
  <c r="AZ3" i="115" l="1"/>
  <c r="U33" i="109"/>
  <c r="M9" i="110"/>
  <c r="P18" i="110"/>
  <c r="AK3" i="115"/>
  <c r="P32" i="110"/>
  <c r="E11" i="119"/>
  <c r="D8" i="55"/>
  <c r="H14" i="119"/>
  <c r="L34" i="56"/>
  <c r="I21" i="56"/>
  <c r="L26" i="56"/>
  <c r="D4" i="55"/>
  <c r="H6" i="119"/>
  <c r="E3" i="119"/>
  <c r="J66" i="128"/>
  <c r="J60" i="128"/>
  <c r="J37" i="128"/>
  <c r="J5" i="128"/>
  <c r="J99" i="128"/>
  <c r="J115" i="128"/>
  <c r="J128" i="128"/>
  <c r="J40" i="128"/>
  <c r="J105" i="128"/>
  <c r="J83" i="128"/>
  <c r="J70" i="128"/>
  <c r="J3" i="128"/>
  <c r="J36" i="128"/>
  <c r="J124" i="128"/>
  <c r="J112" i="128"/>
  <c r="J108" i="128"/>
  <c r="J84" i="128"/>
  <c r="J102" i="128"/>
  <c r="J45" i="128"/>
  <c r="J82" i="128"/>
  <c r="J51" i="128"/>
  <c r="J87" i="128"/>
  <c r="J92" i="128"/>
  <c r="J9" i="128"/>
  <c r="J30" i="128"/>
  <c r="J114" i="128"/>
  <c r="J10" i="128"/>
  <c r="J12" i="128"/>
  <c r="J98" i="128"/>
  <c r="J4" i="128"/>
  <c r="J117" i="128"/>
  <c r="J73" i="128"/>
  <c r="J76" i="128"/>
  <c r="J65" i="128"/>
  <c r="J69" i="128"/>
  <c r="J27" i="128"/>
  <c r="J59" i="128"/>
  <c r="J56" i="128"/>
  <c r="J100" i="128"/>
  <c r="J101" i="128"/>
  <c r="J35" i="128"/>
  <c r="J38" i="128"/>
  <c r="J34" i="128"/>
  <c r="J63" i="128"/>
  <c r="J97" i="128"/>
  <c r="J19" i="128"/>
  <c r="J119" i="128"/>
  <c r="J77" i="128"/>
  <c r="J20" i="128"/>
  <c r="J88" i="128"/>
  <c r="J32" i="128"/>
  <c r="J25" i="128"/>
  <c r="J62" i="128"/>
  <c r="J42" i="128"/>
  <c r="J103" i="128"/>
  <c r="J21" i="128"/>
  <c r="J95" i="128"/>
  <c r="J72" i="128"/>
  <c r="J111" i="128"/>
  <c r="J116" i="128"/>
  <c r="J125" i="128"/>
  <c r="J46" i="128"/>
  <c r="J75" i="128"/>
  <c r="J86" i="128"/>
  <c r="J121" i="128"/>
  <c r="J43" i="128"/>
  <c r="J130" i="128"/>
  <c r="J123" i="128"/>
  <c r="J118" i="128"/>
  <c r="J74" i="128"/>
  <c r="J7" i="128"/>
  <c r="J57" i="128"/>
  <c r="J90" i="128"/>
  <c r="J33" i="128"/>
  <c r="J39" i="128"/>
  <c r="J94" i="128"/>
  <c r="J93" i="128"/>
  <c r="J129" i="128"/>
  <c r="J67" i="128"/>
  <c r="J79" i="128"/>
  <c r="J16" i="128"/>
  <c r="J127" i="128"/>
  <c r="J49" i="128"/>
  <c r="J113" i="128"/>
  <c r="J78" i="128"/>
  <c r="J28" i="128"/>
  <c r="J85" i="128"/>
  <c r="J80" i="128"/>
  <c r="J50" i="128"/>
  <c r="J22" i="128"/>
  <c r="J44" i="128"/>
  <c r="J64" i="128"/>
  <c r="J120" i="128"/>
  <c r="J15" i="128"/>
  <c r="J106" i="128"/>
  <c r="J58" i="128"/>
  <c r="J71" i="128"/>
  <c r="J110" i="128"/>
  <c r="J91" i="128"/>
  <c r="J8" i="128"/>
  <c r="J17" i="128"/>
  <c r="J81" i="128"/>
  <c r="J53" i="128"/>
  <c r="J24" i="128"/>
  <c r="J89" i="128"/>
  <c r="J61" i="128"/>
  <c r="J23" i="128"/>
  <c r="J48" i="128"/>
  <c r="J47" i="128"/>
  <c r="J52" i="128"/>
  <c r="J104" i="128"/>
  <c r="J54" i="128"/>
  <c r="J18" i="128"/>
  <c r="J41" i="128"/>
  <c r="J6" i="128"/>
  <c r="J96" i="128"/>
  <c r="J107" i="128"/>
  <c r="J55" i="128"/>
  <c r="J126" i="128"/>
  <c r="J31" i="128"/>
  <c r="J68" i="128"/>
  <c r="J122" i="128"/>
  <c r="J14" i="128"/>
  <c r="J109" i="128"/>
  <c r="J11" i="128"/>
  <c r="J29" i="128"/>
  <c r="J26" i="128"/>
  <c r="J13" i="128"/>
  <c r="AZ6" i="115"/>
  <c r="U55" i="109"/>
  <c r="P33" i="110"/>
  <c r="AM5" i="115" s="1"/>
  <c r="P19" i="110"/>
  <c r="AM4" i="115" s="1"/>
  <c r="AK5" i="115"/>
  <c r="M25" i="110"/>
  <c r="I5" i="56"/>
  <c r="L10" i="56"/>
  <c r="L18" i="56"/>
  <c r="E7" i="119"/>
  <c r="H7" i="119"/>
  <c r="W6" i="115" s="1"/>
  <c r="D5" i="118" s="1"/>
  <c r="D5" i="55"/>
  <c r="E15" i="119"/>
  <c r="H15" i="119"/>
  <c r="W4" i="115" s="1"/>
  <c r="D9" i="118" s="1"/>
  <c r="D9" i="55"/>
  <c r="I13" i="56"/>
  <c r="L19" i="56"/>
  <c r="L11" i="56"/>
  <c r="L27" i="56"/>
  <c r="L35" i="56"/>
  <c r="I29" i="56"/>
  <c r="L10" i="119" l="1"/>
  <c r="W3" i="115"/>
  <c r="D4" i="118" s="1"/>
  <c r="L20" i="119"/>
  <c r="I5" i="119"/>
  <c r="M17" i="56"/>
  <c r="E3" i="55"/>
  <c r="H12" i="55"/>
  <c r="H6" i="55"/>
  <c r="M25" i="56"/>
  <c r="M9" i="56"/>
  <c r="M33" i="56"/>
  <c r="L11" i="119"/>
  <c r="Y4" i="115" s="1"/>
  <c r="I13" i="119"/>
  <c r="W5" i="115"/>
  <c r="D8" i="118" s="1"/>
  <c r="L21" i="119"/>
  <c r="Y5" i="115" s="1"/>
  <c r="H7" i="55"/>
  <c r="H13" i="55"/>
  <c r="E7" i="55"/>
  <c r="AM6" i="115"/>
  <c r="Q31" i="110"/>
  <c r="Q17" i="110"/>
  <c r="AM3" i="115"/>
  <c r="E7" i="118" l="1"/>
  <c r="H7" i="118"/>
  <c r="L4" i="115" s="1"/>
  <c r="H17" i="118"/>
  <c r="I5" i="55"/>
  <c r="I11" i="55"/>
  <c r="M19" i="119"/>
  <c r="Y6" i="115"/>
  <c r="H16" i="118"/>
  <c r="H6" i="118"/>
  <c r="E3" i="118"/>
  <c r="K47" i="128"/>
  <c r="K40" i="128"/>
  <c r="K105" i="128"/>
  <c r="K72" i="128"/>
  <c r="K55" i="128"/>
  <c r="K66" i="128"/>
  <c r="K85" i="128"/>
  <c r="K70" i="128"/>
  <c r="K115" i="128"/>
  <c r="K30" i="128"/>
  <c r="K87" i="128"/>
  <c r="K92" i="128"/>
  <c r="K107" i="128"/>
  <c r="K9" i="128"/>
  <c r="E9" i="128" s="1"/>
  <c r="K114" i="128"/>
  <c r="K51" i="128"/>
  <c r="K62" i="128"/>
  <c r="K108" i="128"/>
  <c r="K73" i="128"/>
  <c r="K127" i="128"/>
  <c r="K94" i="128"/>
  <c r="K76" i="128"/>
  <c r="K21" i="128"/>
  <c r="E21" i="128" s="1"/>
  <c r="K112" i="128"/>
  <c r="K34" i="128"/>
  <c r="K122" i="128"/>
  <c r="K95" i="128"/>
  <c r="K90" i="128"/>
  <c r="K27" i="128"/>
  <c r="E27" i="128" s="1"/>
  <c r="K7" i="128"/>
  <c r="E7" i="128" s="1"/>
  <c r="K42" i="128"/>
  <c r="K12" i="128"/>
  <c r="E12" i="128" s="1"/>
  <c r="K16" i="128"/>
  <c r="E16" i="128" s="1"/>
  <c r="K15" i="128"/>
  <c r="E15" i="128" s="1"/>
  <c r="K64" i="128"/>
  <c r="K4" i="128"/>
  <c r="E4" i="128" s="1"/>
  <c r="K25" i="128"/>
  <c r="E25" i="128" s="1"/>
  <c r="K82" i="128"/>
  <c r="K98" i="128"/>
  <c r="K31" i="128"/>
  <c r="K103" i="128"/>
  <c r="K39" i="128"/>
  <c r="K33" i="128"/>
  <c r="K79" i="128"/>
  <c r="K23" i="128"/>
  <c r="E23" i="128" s="1"/>
  <c r="K101" i="128"/>
  <c r="K38" i="128"/>
  <c r="K113" i="128"/>
  <c r="K65" i="128"/>
  <c r="K59" i="128"/>
  <c r="K97" i="128"/>
  <c r="K110" i="128"/>
  <c r="K78" i="128"/>
  <c r="K50" i="128"/>
  <c r="K89" i="128"/>
  <c r="K60" i="128"/>
  <c r="K130" i="128"/>
  <c r="K100" i="128"/>
  <c r="K109" i="128"/>
  <c r="K121" i="128"/>
  <c r="K128" i="128"/>
  <c r="K93" i="128"/>
  <c r="K69" i="128"/>
  <c r="K102" i="128"/>
  <c r="K74" i="128"/>
  <c r="K80" i="128"/>
  <c r="K53" i="128"/>
  <c r="K75" i="128"/>
  <c r="K120" i="128"/>
  <c r="K111" i="128"/>
  <c r="K118" i="128"/>
  <c r="K91" i="128"/>
  <c r="K83" i="128"/>
  <c r="K46" i="128"/>
  <c r="K57" i="128"/>
  <c r="K129" i="128"/>
  <c r="K119" i="128"/>
  <c r="K117" i="128"/>
  <c r="K77" i="128"/>
  <c r="K61" i="128"/>
  <c r="K56" i="128"/>
  <c r="K17" i="128"/>
  <c r="E17" i="128" s="1"/>
  <c r="K24" i="128"/>
  <c r="E24" i="128" s="1"/>
  <c r="K45" i="128"/>
  <c r="K20" i="128"/>
  <c r="E20" i="128" s="1"/>
  <c r="K5" i="128"/>
  <c r="E5" i="128" s="1"/>
  <c r="K81" i="128"/>
  <c r="K67" i="128"/>
  <c r="K99" i="128"/>
  <c r="K125" i="128"/>
  <c r="K22" i="128"/>
  <c r="E22" i="128" s="1"/>
  <c r="K28" i="128"/>
  <c r="E28" i="128" s="1"/>
  <c r="K36" i="128"/>
  <c r="K116" i="128"/>
  <c r="K86" i="128"/>
  <c r="K8" i="128"/>
  <c r="E8" i="128" s="1"/>
  <c r="K71" i="128"/>
  <c r="K44" i="128"/>
  <c r="K58" i="128"/>
  <c r="K124" i="128"/>
  <c r="K49" i="128"/>
  <c r="K35" i="128"/>
  <c r="K32" i="128"/>
  <c r="K52" i="128"/>
  <c r="K106" i="128"/>
  <c r="K13" i="128"/>
  <c r="E13" i="128" s="1"/>
  <c r="K96" i="128"/>
  <c r="K43" i="128"/>
  <c r="K123" i="128"/>
  <c r="K41" i="128"/>
  <c r="K14" i="128"/>
  <c r="E14" i="128" s="1"/>
  <c r="K3" i="128"/>
  <c r="E3" i="128" s="1"/>
  <c r="K37" i="128"/>
  <c r="K88" i="128"/>
  <c r="K48" i="128"/>
  <c r="K104" i="128"/>
  <c r="K10" i="128"/>
  <c r="E10" i="128" s="1"/>
  <c r="K6" i="128"/>
  <c r="E6" i="128" s="1"/>
  <c r="K68" i="128"/>
  <c r="K11" i="128"/>
  <c r="E11" i="128" s="1"/>
  <c r="K26" i="128"/>
  <c r="E26" i="128" s="1"/>
  <c r="K84" i="128"/>
  <c r="K54" i="128"/>
  <c r="K126" i="128"/>
  <c r="K18" i="128"/>
  <c r="E18" i="128" s="1"/>
  <c r="K29" i="128"/>
  <c r="E29" i="128" s="1"/>
  <c r="K63" i="128"/>
  <c r="K19" i="128"/>
  <c r="E19" i="128" s="1"/>
  <c r="M9" i="119"/>
  <c r="Y3" i="115"/>
  <c r="AI14" i="47" l="1"/>
  <c r="AK14" i="47"/>
  <c r="A17" i="61"/>
  <c r="AJ14" i="47"/>
  <c r="AJ26" i="47"/>
  <c r="AI26" i="47"/>
  <c r="A65" i="61"/>
  <c r="AK26" i="47"/>
  <c r="A105" i="61"/>
  <c r="AI36" i="47"/>
  <c r="AK36" i="47"/>
  <c r="AJ36" i="47"/>
  <c r="A9" i="61"/>
  <c r="AJ12" i="47"/>
  <c r="AI12" i="47"/>
  <c r="AK12" i="47"/>
  <c r="AJ18" i="47"/>
  <c r="A33" i="61"/>
  <c r="AK18" i="47"/>
  <c r="AI18" i="47"/>
  <c r="A81" i="61"/>
  <c r="AI30" i="47"/>
  <c r="AJ30" i="47"/>
  <c r="AK30" i="47"/>
  <c r="AK32" i="47"/>
  <c r="A89" i="61"/>
  <c r="AJ32" i="47"/>
  <c r="AI32" i="47"/>
  <c r="AJ35" i="47"/>
  <c r="AI35" i="47"/>
  <c r="A101" i="61"/>
  <c r="AK35" i="47"/>
  <c r="AK21" i="47"/>
  <c r="AJ21" i="47"/>
  <c r="A45" i="61"/>
  <c r="AI21" i="47"/>
  <c r="A61" i="61"/>
  <c r="AJ25" i="47"/>
  <c r="AI25" i="47"/>
  <c r="AK25" i="47"/>
  <c r="AI23" i="47"/>
  <c r="AK23" i="47"/>
  <c r="A53" i="61"/>
  <c r="AJ23" i="47"/>
  <c r="AK13" i="47"/>
  <c r="AI13" i="47"/>
  <c r="AJ13" i="47"/>
  <c r="A13" i="61"/>
  <c r="AK31" i="47"/>
  <c r="A85" i="61"/>
  <c r="AJ31" i="47"/>
  <c r="AI31" i="47"/>
  <c r="AJ34" i="47"/>
  <c r="AK34" i="47"/>
  <c r="AI34" i="47"/>
  <c r="A97" i="61"/>
  <c r="AJ24" i="47"/>
  <c r="AK24" i="47"/>
  <c r="AI24" i="47"/>
  <c r="A57" i="61"/>
  <c r="AK37" i="47"/>
  <c r="AI37" i="47"/>
  <c r="AJ37" i="47"/>
  <c r="A109" i="61"/>
  <c r="AI17" i="47"/>
  <c r="AK17" i="47"/>
  <c r="AJ17" i="47"/>
  <c r="A29" i="61"/>
  <c r="AJ33" i="47"/>
  <c r="AK33" i="47"/>
  <c r="A93" i="61"/>
  <c r="AI33" i="47"/>
  <c r="A69" i="61"/>
  <c r="AJ27" i="47"/>
  <c r="AI27" i="47"/>
  <c r="AK27" i="47"/>
  <c r="AJ11" i="47"/>
  <c r="AI11" i="47"/>
  <c r="AK11" i="47"/>
  <c r="A5" i="61"/>
  <c r="AI16" i="47"/>
  <c r="AK16" i="47"/>
  <c r="A25" i="61"/>
  <c r="AJ16" i="47"/>
  <c r="AJ20" i="47"/>
  <c r="A41" i="61"/>
  <c r="AI20" i="47"/>
  <c r="AK20" i="47"/>
  <c r="AI15" i="47"/>
  <c r="AJ15" i="47"/>
  <c r="A21" i="61"/>
  <c r="AK15" i="47"/>
  <c r="AK28" i="47"/>
  <c r="A73" i="61"/>
  <c r="AJ28" i="47"/>
  <c r="AI28" i="47"/>
  <c r="AJ19" i="47"/>
  <c r="AK19" i="47"/>
  <c r="AI19" i="47"/>
  <c r="A37" i="61"/>
  <c r="AI22" i="47"/>
  <c r="AK22" i="47"/>
  <c r="AJ22" i="47"/>
  <c r="A49" i="61"/>
  <c r="AI29" i="47"/>
  <c r="AK29" i="47"/>
  <c r="AJ29" i="47"/>
  <c r="A77" i="61"/>
  <c r="L3" i="115"/>
  <c r="I5" i="118"/>
  <c r="I15" i="118"/>
  <c r="G49" i="61" l="1"/>
  <c r="H49" i="61"/>
  <c r="I49" i="61"/>
  <c r="I5" i="61"/>
  <c r="H5" i="61"/>
  <c r="G5" i="61"/>
  <c r="H109" i="61"/>
  <c r="G109" i="61"/>
  <c r="I109" i="61"/>
  <c r="G97" i="61"/>
  <c r="I97" i="61"/>
  <c r="H97" i="61"/>
  <c r="I13" i="61"/>
  <c r="H13" i="61"/>
  <c r="G13" i="61"/>
  <c r="H93" i="61"/>
  <c r="I93" i="61"/>
  <c r="G93" i="61"/>
  <c r="G101" i="61"/>
  <c r="H101" i="61"/>
  <c r="I101" i="61"/>
  <c r="H65" i="61"/>
  <c r="I65" i="61"/>
  <c r="G65" i="61"/>
  <c r="H73" i="61"/>
  <c r="G73" i="61"/>
  <c r="I73" i="61"/>
  <c r="I41" i="61"/>
  <c r="G41" i="61"/>
  <c r="H41" i="61"/>
  <c r="H61" i="61"/>
  <c r="G61" i="61"/>
  <c r="I61" i="61"/>
  <c r="I81" i="61"/>
  <c r="H81" i="61"/>
  <c r="G81" i="61"/>
  <c r="I9" i="61"/>
  <c r="G9" i="61"/>
  <c r="H9" i="61"/>
  <c r="H57" i="61"/>
  <c r="G57" i="61"/>
  <c r="I57" i="61"/>
  <c r="G77" i="61"/>
  <c r="I77" i="61"/>
  <c r="H77" i="61"/>
  <c r="H53" i="61"/>
  <c r="G53" i="61"/>
  <c r="I53" i="61"/>
  <c r="H45" i="61"/>
  <c r="G45" i="61"/>
  <c r="I45" i="61"/>
  <c r="I17" i="61"/>
  <c r="G17" i="61"/>
  <c r="H17" i="61"/>
  <c r="H29" i="61"/>
  <c r="I29" i="61"/>
  <c r="G29" i="61"/>
  <c r="H21" i="61"/>
  <c r="G21" i="61"/>
  <c r="I21" i="61"/>
  <c r="H85" i="61"/>
  <c r="I85" i="61"/>
  <c r="G85" i="61"/>
  <c r="H89" i="61"/>
  <c r="I89" i="61"/>
  <c r="G89" i="61"/>
  <c r="I33" i="61"/>
  <c r="H33" i="61"/>
  <c r="G33" i="61"/>
  <c r="G37" i="61"/>
  <c r="H37" i="61"/>
  <c r="I37" i="61"/>
  <c r="I25" i="61"/>
  <c r="H25" i="61"/>
  <c r="G25" i="61"/>
  <c r="G69" i="61"/>
  <c r="H69" i="61"/>
  <c r="I69" i="61"/>
  <c r="H105" i="61"/>
  <c r="G105" i="61"/>
  <c r="I10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679DDB4A-80FD-4197-9636-0E1B84DEC9BF}">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FD3893CA-C4D9-43A0-9DAA-A7246FD111FD}">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CD2BE279-0BBF-4B64-85F2-C9B4DF5C53F4}">
      <text>
        <r>
          <rPr>
            <b/>
            <sz val="8"/>
            <color indexed="81"/>
            <rFont val="Tahoma"/>
            <family val="2"/>
            <charset val="238"/>
          </rPr>
          <t>Je potřeba spočítat spuštěním makra na listu Kvalita turnaje</t>
        </r>
      </text>
    </comment>
    <comment ref="S1" authorId="0" shapeId="0" xr:uid="{E86D9CFB-DB73-4ED6-8C2B-BD216A778899}">
      <text>
        <r>
          <rPr>
            <b/>
            <sz val="8"/>
            <color indexed="81"/>
            <rFont val="Tahoma"/>
            <family val="2"/>
            <charset val="238"/>
          </rPr>
          <t>Je potřeba spočítat spuštěním makra na listu Kvalita turnaje</t>
        </r>
      </text>
    </comment>
    <comment ref="X1" authorId="0" shapeId="0" xr:uid="{4C883ACF-E681-4942-946D-F265B582ED89}">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F76B9498-AD60-4F5D-B3C9-5B8AC995A175}">
      <text>
        <r>
          <rPr>
            <b/>
            <sz val="8"/>
            <color indexed="81"/>
            <rFont val="Tahoma"/>
            <family val="2"/>
            <charset val="238"/>
          </rPr>
          <t>0 - Regional
P - Prestige
S - SuperPrestige
M - MČR
F - finále MČR</t>
        </r>
      </text>
    </comment>
    <comment ref="X2" authorId="0" shapeId="0" xr:uid="{B731D370-115F-463E-992F-F16AFF262247}">
      <text>
        <r>
          <rPr>
            <b/>
            <sz val="8"/>
            <color indexed="81"/>
            <rFont val="Tahoma"/>
            <family val="2"/>
            <charset val="238"/>
          </rPr>
          <t>Na kolik kol "švýcara" je turnaj vyhlášen.
Není povinné vyplňovat.
Pouze pro innformaci.</t>
        </r>
      </text>
    </comment>
    <comment ref="X3" authorId="0" shapeId="0" xr:uid="{BD1E017C-74FB-41F6-83FE-7C0EB89F7358}">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1A530721-03DA-417C-86D8-AB1583F78A6B}">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E5D25352-58F0-45F2-A2CC-8618F2DF9D82}">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B854449D-7A21-4020-898B-EBE9A62EF60A}">
      <text>
        <r>
          <rPr>
            <b/>
            <sz val="8"/>
            <color indexed="81"/>
            <rFont val="Tahoma"/>
            <family val="2"/>
            <charset val="238"/>
          </rPr>
          <t>Odhadovanou dobu na jeden zápas lze parametrizovat vpravo.</t>
        </r>
      </text>
    </comment>
    <comment ref="X5" authorId="0" shapeId="0" xr:uid="{AFB7E678-D50B-4F69-898F-C8E72B1277BC}">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AC6D5F4D-F442-402C-A33B-8B62DFF6F72D}">
      <text>
        <r>
          <rPr>
            <b/>
            <sz val="8"/>
            <color indexed="81"/>
            <rFont val="Tahoma"/>
            <family val="2"/>
            <charset val="238"/>
          </rPr>
          <t>Počet skupin se dopočte na základě hodnoty (viz buňka pod)</t>
        </r>
      </text>
    </comment>
    <comment ref="X6" authorId="0" shapeId="0" xr:uid="{1ED0FD90-345E-4D2A-8BF3-2AD8C0A7305E}">
      <text>
        <r>
          <rPr>
            <b/>
            <sz val="8"/>
            <color indexed="81"/>
            <rFont val="Tahoma"/>
            <family val="2"/>
            <charset val="238"/>
          </rPr>
          <t>Bucholzův koeficient zohledňuje počty výher soupeřů.
Uvádí se X nebo nic.
Není povinné vyplňovat.</t>
        </r>
      </text>
    </comment>
    <comment ref="N7" authorId="0" shapeId="0" xr:uid="{9C488C86-82F3-428B-84E2-507190C3C53F}">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8973F7F-C69E-4FBB-9301-66E7E3FBA0E4}">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E33C2805-AC8E-4CF3-BA19-3E90E8851D0B}">
      <text>
        <r>
          <rPr>
            <b/>
            <sz val="8"/>
            <color indexed="81"/>
            <rFont val="Tahoma"/>
            <family val="2"/>
            <charset val="238"/>
          </rPr>
          <t>Po skóre se navíc počítá s výhrami nad soupeřem z koše nasazených pro 1. kolo.
Uvádí se X nebo nic.</t>
        </r>
      </text>
    </comment>
    <comment ref="AI8" authorId="0" shapeId="0" xr:uid="{63D359A6-4015-409C-B9AA-075F9C1B90BF}">
      <text>
        <r>
          <rPr>
            <b/>
            <sz val="8"/>
            <color indexed="81"/>
            <rFont val="Tahoma"/>
            <family val="2"/>
            <charset val="238"/>
          </rPr>
          <t>Cizinec se pozná, že má licenci, která ale není v matrice</t>
        </r>
      </text>
    </comment>
    <comment ref="A9" authorId="0" shapeId="0" xr:uid="{FE9D935D-9A42-47F0-9B6D-47EFF6310D1B}">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E5521811-4CC1-4C56-ABF4-9622637B49AD}">
      <text>
        <r>
          <rPr>
            <b/>
            <sz val="8"/>
            <color indexed="81"/>
            <rFont val="Tahoma"/>
            <family val="2"/>
            <charset val="238"/>
          </rPr>
          <t>Když zde nic není, tak se v názvu týmu neobjeví číslo nasazení.</t>
        </r>
      </text>
    </comment>
    <comment ref="AI9" authorId="0" shapeId="0" xr:uid="{2C3BCF4F-6E7E-44B0-8402-97B63F2B6C9E}">
      <text>
        <r>
          <rPr>
            <b/>
            <sz val="8"/>
            <color indexed="81"/>
            <rFont val="Tahoma"/>
            <family val="2"/>
            <charset val="238"/>
          </rPr>
          <t xml:space="preserve">Tým cizinců musí být jen z cizinců </t>
        </r>
      </text>
    </comment>
    <comment ref="G10" authorId="0" shapeId="0" xr:uid="{E01E1D07-4C62-4969-9620-0ED42AFF9928}">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D2AC72A9-FA93-44E3-8A67-59E6BC145F28}">
      <text>
        <r>
          <rPr>
            <b/>
            <sz val="8"/>
            <color indexed="81"/>
            <rFont val="Tahoma"/>
            <family val="2"/>
            <charset val="238"/>
          </rPr>
          <t>Pořadí nasazení týmu do turnaje (povinně se nasazují dva týmy do skupiny)</t>
        </r>
      </text>
    </comment>
    <comment ref="I10" authorId="0" shapeId="0" xr:uid="{D95ACF01-8312-4E5F-A303-3370D34C202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AA1BA1D2-A318-4546-83BA-921ACA1DA5EC}">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847F2EAB-B9F8-469F-AC8F-2F6F9AC2C7F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2E628C3D-9D1A-4558-8FE9-156DBE2371E0}">
      <text>
        <r>
          <rPr>
            <sz val="10"/>
            <color indexed="81"/>
            <rFont val="Tahoma"/>
            <family val="2"/>
          </rPr>
          <t xml:space="preserve">Název mateřského klubu hráče - viz Seznam klubů ČAPEK (doplní se automaticky, pokud má hráč licenci) </t>
        </r>
      </text>
    </comment>
    <comment ref="M10" authorId="0" shapeId="0" xr:uid="{3CD9AB35-B33D-475E-B6AC-552ED031F7E1}">
      <text>
        <r>
          <rPr>
            <sz val="10"/>
            <color indexed="81"/>
            <rFont val="Tahoma"/>
            <family val="2"/>
          </rPr>
          <t>Pořadí hráče na aktuálním žebříčku ČAPEK (doplní se automaticky)</t>
        </r>
      </text>
    </comment>
    <comment ref="N10" authorId="0" shapeId="0" xr:uid="{2C2BBD1F-2891-44DE-ACEA-49043FDEC8E9}">
      <text>
        <r>
          <rPr>
            <sz val="10"/>
            <color indexed="81"/>
            <rFont val="Tahoma"/>
            <family val="2"/>
          </rPr>
          <t>BH hráče z  aktuálního žebříčku ČAPEK (doplní se automaticky)</t>
        </r>
      </text>
    </comment>
    <comment ref="O10" authorId="0" shapeId="0" xr:uid="{84420568-EB0C-4402-80A3-4C6BC66308B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4E38282C-2071-4BD2-91F9-5BBCB41DA62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B2AD5FC7-6C55-4143-B2B8-B83393D8A94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BA37A71-D4A4-4A4B-A1C8-85F64DADFAEA}">
      <text>
        <r>
          <rPr>
            <sz val="10"/>
            <color indexed="81"/>
            <rFont val="Tahoma"/>
            <family val="2"/>
          </rPr>
          <t xml:space="preserve">Název mateřského klubu hráče - viz Seznam klubů ČAPEK (doplní se automaticky, pokud má hráč licenci) </t>
        </r>
      </text>
    </comment>
    <comment ref="S10" authorId="0" shapeId="0" xr:uid="{1E7CCF1A-4C50-4D46-B370-C95E42C694BE}">
      <text>
        <r>
          <rPr>
            <sz val="10"/>
            <color indexed="81"/>
            <rFont val="Tahoma"/>
            <family val="2"/>
          </rPr>
          <t>Pořadí hráče na aktuálním žebříčku ČAPEK (doplní se automaticky)</t>
        </r>
      </text>
    </comment>
    <comment ref="T10" authorId="0" shapeId="0" xr:uid="{C3F82C83-B88B-4B6D-8CD7-9D403B614EB1}">
      <text>
        <r>
          <rPr>
            <sz val="10"/>
            <color indexed="81"/>
            <rFont val="Tahoma"/>
            <family val="2"/>
          </rPr>
          <t>BH hráče z  aktuálního žebříčku ČAPEK (doplní se automaticky)</t>
        </r>
      </text>
    </comment>
    <comment ref="U10" authorId="0" shapeId="0" xr:uid="{F4AA6A62-F841-4BF3-B776-2803620E382B}">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7223A26A-456F-477B-B721-563BB616A818}">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2BBDC97-22EF-4075-80EE-A7877BC6B01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9F8227C6-1E80-493D-B004-88A5859E5E5D}">
      <text>
        <r>
          <rPr>
            <sz val="10"/>
            <color indexed="81"/>
            <rFont val="Tahoma"/>
            <family val="2"/>
          </rPr>
          <t xml:space="preserve">Název mateřského klubu hráče - viz Seznam klubů ČAPEK (doplní se automaticky, pokud má hráč licenci) </t>
        </r>
      </text>
    </comment>
    <comment ref="Y10" authorId="0" shapeId="0" xr:uid="{60113107-B950-46DD-B4C2-599898C4BC6E}">
      <text>
        <r>
          <rPr>
            <sz val="10"/>
            <color indexed="81"/>
            <rFont val="Tahoma"/>
            <family val="2"/>
          </rPr>
          <t>Pořadí hráče na aktuálním žebříčku ČAPEK (doplní se automaticky)</t>
        </r>
      </text>
    </comment>
    <comment ref="Z10" authorId="0" shapeId="0" xr:uid="{D5E383F5-81AF-4E37-8598-125065D4D6AB}">
      <text>
        <r>
          <rPr>
            <sz val="10"/>
            <color indexed="81"/>
            <rFont val="Tahoma"/>
            <family val="2"/>
          </rPr>
          <t>BH hráče z  aktuálního žebříčku ČAPEK (doplní se automaticky)</t>
        </r>
      </text>
    </comment>
    <comment ref="AA10" authorId="0" shapeId="0" xr:uid="{DB59CF34-C5FA-44DC-995D-783EF66C4E3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E471431E-A8EF-4D71-998E-F80A1D7F2E4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94AB09C-B2CF-49EA-8EE8-2C4AB325B62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C8EBFF14-D8BA-400C-9802-0C83A9E40A10}">
      <text>
        <r>
          <rPr>
            <sz val="10"/>
            <color indexed="81"/>
            <rFont val="Tahoma"/>
            <family val="2"/>
          </rPr>
          <t xml:space="preserve">Název mateřského klubu hráče - viz Seznam klubů ČAPEK (doplní se automaticky, pokud má hráč licenci) </t>
        </r>
      </text>
    </comment>
    <comment ref="AE10" authorId="0" shapeId="0" xr:uid="{2B72CE5D-840C-4EF5-B37B-3A2B8D509FDF}">
      <text>
        <r>
          <rPr>
            <sz val="10"/>
            <color indexed="81"/>
            <rFont val="Tahoma"/>
            <family val="2"/>
          </rPr>
          <t>Pořadí hráče na aktuálním žebříčku ČAPEK (doplní se automaticky)</t>
        </r>
      </text>
    </comment>
    <comment ref="AF10" authorId="0" shapeId="0" xr:uid="{A2BD5043-2E5D-4106-A26C-F5912659341F}">
      <text>
        <r>
          <rPr>
            <sz val="10"/>
            <color indexed="81"/>
            <rFont val="Tahoma"/>
            <family val="2"/>
          </rPr>
          <t>BH hráče z  aktuálního žebříčku ČAPEK (doplní se automaticky)</t>
        </r>
      </text>
    </comment>
    <comment ref="AI10" authorId="0" shapeId="0" xr:uid="{CED72B30-1F77-4B25-98DA-267E31208B16}">
      <text>
        <r>
          <rPr>
            <b/>
            <sz val="8"/>
            <color indexed="81"/>
            <rFont val="Tahoma"/>
            <family val="2"/>
            <charset val="238"/>
          </rPr>
          <t>Body za turnaj:
=postupové body * kvalita turnaje +bonus</t>
        </r>
      </text>
    </comment>
    <comment ref="AJ10" authorId="0" shapeId="0" xr:uid="{E17A4EC6-8E97-4BDF-8A8A-0C6829722E05}">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1512DDAD-F20A-46BA-9356-7B60CA751617}">
      <text>
        <r>
          <rPr>
            <b/>
            <sz val="8"/>
            <color indexed="81"/>
            <rFont val="Tahoma"/>
            <family val="2"/>
            <charset val="238"/>
          </rPr>
          <t>Postupové body v turnaji</t>
        </r>
      </text>
    </comment>
    <comment ref="AL10" authorId="1" shapeId="0" xr:uid="{97D63ED6-7D5D-4568-B1B6-8DDD14555E82}">
      <text>
        <r>
          <rPr>
            <b/>
            <sz val="8"/>
            <color indexed="81"/>
            <rFont val="Tahoma"/>
            <family val="2"/>
            <charset val="238"/>
          </rPr>
          <t>Název týmu (nepovinný)</t>
        </r>
      </text>
    </comment>
    <comment ref="AT10" authorId="0" shapeId="0" xr:uid="{79948CF4-7F35-49AD-B2DF-6ECC5612BC57}">
      <text>
        <r>
          <rPr>
            <b/>
            <sz val="8"/>
            <color indexed="81"/>
            <rFont val="Tahoma"/>
            <family val="2"/>
            <charset val="238"/>
          </rPr>
          <t xml:space="preserve">Tým cizinců musí být jen z cizinců </t>
        </r>
      </text>
    </comment>
    <comment ref="AU10" authorId="0" shapeId="0" xr:uid="{EF9020A0-749A-4459-A304-0005DC8CE4F8}">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C9517D90-F0B1-48CC-BA67-A3C39E033B27}">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5231F3B-1A08-4DB6-81F8-E0D7B22E2DDF}">
      <text>
        <r>
          <rPr>
            <b/>
            <sz val="8"/>
            <color indexed="81"/>
            <rFont val="Tahoma"/>
            <family val="2"/>
            <charset val="238"/>
          </rPr>
          <t>Počet výher k týmu ze sloupce V</t>
        </r>
      </text>
    </comment>
    <comment ref="AV2" authorId="0" shapeId="0" xr:uid="{FBA156F4-9CE3-42F1-8A1B-BD0900A65CFF}">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D23C163-8CEA-46B3-9754-BE9EB4F4442C}">
      <text>
        <r>
          <rPr>
            <b/>
            <sz val="8"/>
            <color indexed="81"/>
            <rFont val="Tahoma"/>
            <family val="2"/>
            <charset val="238"/>
          </rPr>
          <t xml:space="preserve">Kvalita turnaje =
průměr síly 16-ti nejlepších hráčů
</t>
        </r>
      </text>
    </comment>
    <comment ref="F3" authorId="0" shapeId="0" xr:uid="{A13C5E49-1A20-4032-9754-70B0CA57F467}">
      <text>
        <r>
          <rPr>
            <b/>
            <sz val="8"/>
            <color indexed="81"/>
            <rFont val="Tahoma"/>
            <family val="2"/>
            <charset val="238"/>
          </rPr>
          <t>Součet síly 16-ti nejlepších hráčů na turnaji (po stisku tlačítka Vypočti KVALITU turnaje)</t>
        </r>
      </text>
    </comment>
    <comment ref="A4" authorId="0" shapeId="0" xr:uid="{31DB23F8-A954-4371-A5B1-F66A89607378}">
      <text>
        <r>
          <rPr>
            <sz val="8"/>
            <color indexed="81"/>
            <rFont val="Tahoma"/>
            <family val="2"/>
            <charset val="238"/>
          </rPr>
          <t>Číslo hráčské licence / prázdné</t>
        </r>
      </text>
    </comment>
    <comment ref="B4" authorId="0" shapeId="0" xr:uid="{CAD50CAD-636C-47E1-95A1-8789A65B136D}">
      <text>
        <r>
          <rPr>
            <sz val="8"/>
            <color indexed="81"/>
            <rFont val="Tahoma"/>
            <family val="2"/>
            <charset val="238"/>
          </rPr>
          <t>Příjmení hráče</t>
        </r>
      </text>
    </comment>
    <comment ref="C4" authorId="0" shapeId="0" xr:uid="{DAA0C933-B05A-4530-A0A1-B71120A58DA6}">
      <text>
        <r>
          <rPr>
            <sz val="8"/>
            <color indexed="81"/>
            <rFont val="Tahoma"/>
            <family val="2"/>
            <charset val="238"/>
          </rPr>
          <t>Jméno hráče (s případným rozlišením ml., st.)</t>
        </r>
      </text>
    </comment>
    <comment ref="D4" authorId="0" shapeId="0" xr:uid="{34500EE3-B605-477A-8660-C43519F36086}">
      <text>
        <r>
          <rPr>
            <sz val="8"/>
            <color indexed="81"/>
            <rFont val="Tahoma"/>
            <family val="2"/>
            <charset val="238"/>
          </rPr>
          <t>Název klubu (viz Seznam klubů)</t>
        </r>
      </text>
    </comment>
    <comment ref="E4" authorId="0" shapeId="0" xr:uid="{598B5ECD-7049-4DFA-909C-C64E34A68920}">
      <text>
        <r>
          <rPr>
            <sz val="8"/>
            <color indexed="81"/>
            <rFont val="Tahoma"/>
            <family val="2"/>
            <charset val="238"/>
          </rPr>
          <t>Pořadí na žebříčku</t>
        </r>
      </text>
    </comment>
    <comment ref="F4" authorId="0" shapeId="0" xr:uid="{068127EF-B3E2-4CE0-89B3-19BA444B54D5}">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70F1968-63BC-4C42-B418-7CE8E6F269B3}">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15C736BF-5289-4D85-989D-B33437D61EFE}">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CB00F345-920A-4585-AAA7-807DB16E6969}">
      <text>
        <r>
          <rPr>
            <b/>
            <sz val="8"/>
            <color indexed="81"/>
            <rFont val="Tahoma"/>
            <family val="2"/>
            <charset val="238"/>
          </rPr>
          <t>Je potřeba spočítat spuštěním makra na listu Kvalita turnaje</t>
        </r>
      </text>
    </comment>
    <comment ref="L1" authorId="0" shapeId="0" xr:uid="{4C102091-F8BA-4C81-8E91-C077D2E90EF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0C9F0A5-2E1C-4444-926C-4DD78E75E67C}">
      <text>
        <r>
          <rPr>
            <b/>
            <sz val="8"/>
            <color indexed="81"/>
            <rFont val="Tahoma"/>
            <family val="2"/>
            <charset val="238"/>
          </rPr>
          <t>tento údaj určuje pořadí týmu v turnaji - pozor na přesné vyplnění, aby nedošlo k omylům!!!</t>
        </r>
      </text>
    </comment>
    <comment ref="B4" authorId="0" shapeId="0" xr:uid="{C08A1C8C-D624-46CB-A9F3-BE4B260DA338}">
      <text>
        <r>
          <rPr>
            <sz val="8"/>
            <color indexed="81"/>
            <rFont val="Tahoma"/>
            <family val="2"/>
            <charset val="238"/>
          </rPr>
          <t>Číslo hráčské licence / prázdné</t>
        </r>
      </text>
    </comment>
    <comment ref="C4" authorId="0" shapeId="0" xr:uid="{3EF9D539-195C-46D8-9609-33A1D086CAAE}">
      <text>
        <r>
          <rPr>
            <sz val="8"/>
            <color indexed="81"/>
            <rFont val="Tahoma"/>
            <family val="2"/>
            <charset val="238"/>
          </rPr>
          <t>Příjmení hráče</t>
        </r>
      </text>
    </comment>
    <comment ref="D4" authorId="0" shapeId="0" xr:uid="{05D4E594-BA3D-4E37-9F62-3AB426359743}">
      <text>
        <r>
          <rPr>
            <sz val="8"/>
            <color indexed="81"/>
            <rFont val="Tahoma"/>
            <family val="2"/>
            <charset val="238"/>
          </rPr>
          <t>Jméno hráče (s případným rozlišením ml., st.)</t>
        </r>
      </text>
    </comment>
    <comment ref="E4" authorId="0" shapeId="0" xr:uid="{C0D31412-EC70-4C32-A992-70C7E54A7C82}">
      <text>
        <r>
          <rPr>
            <sz val="8"/>
            <color indexed="81"/>
            <rFont val="Tahoma"/>
            <family val="2"/>
            <charset val="238"/>
          </rPr>
          <t>Název klubu (viz Seznam klubů)</t>
        </r>
      </text>
    </comment>
    <comment ref="F4" authorId="0" shapeId="0" xr:uid="{19E7FEEC-49E3-425C-8C36-E192CEF587F5}">
      <text>
        <r>
          <rPr>
            <b/>
            <sz val="10"/>
            <color indexed="81"/>
            <rFont val="Tahoma"/>
            <family val="2"/>
          </rPr>
          <t>Cizinci se již nesledují</t>
        </r>
      </text>
    </comment>
    <comment ref="G4" authorId="0" shapeId="0" xr:uid="{C60DE056-971E-45A3-898C-4E2471B9EC74}">
      <text>
        <r>
          <rPr>
            <sz val="10"/>
            <color indexed="81"/>
            <rFont val="Tahoma"/>
            <family val="2"/>
          </rPr>
          <t xml:space="preserve">Bonus za třídu turnaje </t>
        </r>
      </text>
    </comment>
    <comment ref="H4" authorId="0" shapeId="0" xr:uid="{5E3D3B46-AAA6-42F6-BB82-BEDE983C562A}">
      <text>
        <r>
          <rPr>
            <sz val="10"/>
            <color indexed="81"/>
            <rFont val="Tahoma"/>
            <family val="2"/>
          </rPr>
          <t>Body za umístění</t>
        </r>
      </text>
    </comment>
    <comment ref="I4" authorId="0" shapeId="0" xr:uid="{546E7BFA-5677-402D-894D-987ADF4A466D}">
      <text>
        <r>
          <rPr>
            <sz val="10"/>
            <color indexed="81"/>
            <rFont val="Tahoma"/>
            <family val="2"/>
          </rPr>
          <t>Postupové body za umístění</t>
        </r>
      </text>
    </comment>
  </commentList>
</comments>
</file>

<file path=xl/sharedStrings.xml><?xml version="1.0" encoding="utf-8"?>
<sst xmlns="http://schemas.openxmlformats.org/spreadsheetml/2006/main" count="5086" uniqueCount="1868">
  <si>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</si>
  <si>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</si>
  <si>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</si>
  <si>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</si>
  <si>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</si>
  <si>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</si>
  <si>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</si>
  <si>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</si>
  <si>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</si>
  <si>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</si>
  <si>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</si>
  <si>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</si>
  <si>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</si>
  <si>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</si>
  <si>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</si>
  <si>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</si>
  <si>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</si>
  <si>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</si>
  <si>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</si>
  <si>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</si>
  <si>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</si>
  <si>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</si>
  <si>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</si>
  <si>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</si>
  <si>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</si>
  <si>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</si>
  <si>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</si>
  <si>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</si>
  <si>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</si>
  <si>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</si>
  <si>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</si>
  <si>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</si>
  <si>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</si>
  <si>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</si>
  <si>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</si>
  <si>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</si>
  <si>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</si>
  <si>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</si>
  <si>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</si>
  <si>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</si>
  <si>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</si>
  <si>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</si>
  <si>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</si>
  <si>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</si>
  <si>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</si>
  <si>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</si>
  <si>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</si>
  <si>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</si>
  <si>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</si>
  <si>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</si>
  <si>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</si>
  <si>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</si>
  <si>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</si>
  <si>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</si>
  <si>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</si>
  <si>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</si>
  <si>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</si>
  <si>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</si>
  <si>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</si>
  <si>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</si>
  <si>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</si>
  <si>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</si>
  <si>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</si>
  <si>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</si>
  <si>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</si>
  <si>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</si>
  <si>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</si>
  <si>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</si>
  <si>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</si>
  <si>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</si>
  <si>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</si>
  <si>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</si>
  <si>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</si>
  <si>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</si>
  <si>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</si>
  <si>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</si>
  <si>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</si>
  <si>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</si>
  <si>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</si>
  <si>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</si>
  <si>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</si>
  <si>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</si>
  <si>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</si>
  <si>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</si>
  <si>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</si>
  <si>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</si>
  <si>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</si>
  <si>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</si>
  <si>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</si>
  <si>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</si>
  <si>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</si>
  <si>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</si>
  <si>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</si>
  <si>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</si>
  <si>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</si>
  <si>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</si>
  <si>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</si>
  <si>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</si>
  <si>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</si>
  <si>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</si>
  <si>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</si>
  <si>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</si>
  <si>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</si>
  <si>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</si>
  <si>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</si>
  <si>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</si>
  <si>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</si>
  <si>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</si>
  <si>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</si>
  <si>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</si>
  <si>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</si>
  <si>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</si>
  <si>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</si>
  <si>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</si>
  <si>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</si>
  <si>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</si>
  <si>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</si>
  <si>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</si>
  <si>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</si>
  <si>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</si>
  <si>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</si>
  <si>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</si>
  <si>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</si>
  <si>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</si>
  <si>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</si>
  <si>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</si>
  <si>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</si>
  <si>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</si>
  <si>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</si>
  <si>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</si>
  <si>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</si>
  <si>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</si>
  <si>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</si>
  <si>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</si>
  <si>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</si>
  <si>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</si>
  <si>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</si>
  <si>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</si>
  <si>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</si>
  <si>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</si>
  <si>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</si>
  <si>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</si>
  <si>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</si>
  <si>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</si>
  <si>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</si>
  <si>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</si>
  <si>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</si>
  <si>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</si>
  <si>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</si>
  <si>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</si>
  <si>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</si>
  <si>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</si>
  <si>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</si>
  <si>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</si>
  <si>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</si>
  <si>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</si>
  <si>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</si>
  <si>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</si>
  <si>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</si>
  <si>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</si>
  <si>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</si>
  <si>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</si>
  <si>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</si>
  <si>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</si>
  <si>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</si>
  <si>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</si>
  <si>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</si>
  <si>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</si>
  <si>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</si>
  <si>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</si>
  <si>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</si>
  <si>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</si>
  <si>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</si>
  <si>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</si>
  <si>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</si>
  <si>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</si>
  <si>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</si>
  <si>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</si>
  <si>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</si>
  <si>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</si>
  <si>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</si>
  <si>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</si>
  <si>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</si>
  <si>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</si>
  <si>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</si>
  <si>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</si>
  <si>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</si>
  <si>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</si>
  <si>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</si>
  <si>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</si>
  <si>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</si>
  <si>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</si>
  <si>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</si>
  <si>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</si>
  <si>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</si>
  <si>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</si>
  <si>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</si>
  <si>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</si>
  <si>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</si>
  <si>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</si>
  <si>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</si>
  <si>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</si>
  <si>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</si>
  <si>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</si>
  <si>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</si>
  <si>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</si>
  <si>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</si>
  <si>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</si>
  <si>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</si>
  <si>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</si>
  <si>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</si>
  <si>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</si>
  <si>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</si>
  <si>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</si>
  <si>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</si>
  <si>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</si>
  <si>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</si>
  <si>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</si>
  <si>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</si>
  <si>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</si>
  <si>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</si>
  <si>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</si>
  <si>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</si>
  <si>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</si>
  <si>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</si>
  <si>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</si>
  <si>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</si>
  <si>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</si>
  <si>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</si>
  <si>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</si>
  <si>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</si>
  <si>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</si>
  <si>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</si>
  <si>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</si>
  <si>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</si>
  <si>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</si>
  <si>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</si>
  <si>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</si>
  <si>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</si>
  <si>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</si>
  <si>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</si>
  <si>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</si>
  <si>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</si>
  <si>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</si>
  <si>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</si>
  <si>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</si>
  <si>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</si>
  <si>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</si>
  <si>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</si>
  <si>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</si>
  <si>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</si>
  <si>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</si>
  <si>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</si>
  <si>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</si>
  <si>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</si>
  <si>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</si>
  <si>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</si>
  <si>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</si>
  <si>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</si>
  <si>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</si>
  <si>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</si>
  <si>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</si>
  <si>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</si>
  <si>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</si>
  <si>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</si>
  <si>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</si>
  <si>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</si>
  <si>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</si>
  <si>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</si>
  <si>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</si>
  <si>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</si>
  <si>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</si>
  <si>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</si>
  <si>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</si>
  <si>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</si>
  <si>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</si>
  <si>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</si>
  <si>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</si>
  <si>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</si>
  <si>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</si>
  <si>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</si>
  <si>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</si>
  <si>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</si>
  <si>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</si>
  <si>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</si>
  <si>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</si>
  <si>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</si>
  <si>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</si>
  <si>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</si>
  <si>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</si>
  <si>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</si>
  <si>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</si>
  <si>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</si>
  <si>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</si>
  <si>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</si>
  <si>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</si>
  <si>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</si>
  <si>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</si>
  <si>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</si>
  <si>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</si>
  <si>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</si>
  <si>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</si>
  <si>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</si>
  <si>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</si>
  <si>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</si>
  <si>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</si>
  <si>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</si>
  <si>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</si>
  <si>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</si>
  <si>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</si>
  <si>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</si>
  <si>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</si>
  <si>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</si>
  <si>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</si>
  <si>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</si>
  <si>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</si>
  <si>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</si>
  <si>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</si>
  <si>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</si>
  <si>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</si>
  <si>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</si>
  <si>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</si>
  <si>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</si>
  <si>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</si>
  <si>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</si>
  <si>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</si>
  <si>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</si>
  <si>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</si>
  <si>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</si>
  <si>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</si>
  <si>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</si>
  <si>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</si>
  <si>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</si>
  <si>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</si>
  <si>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</si>
  <si>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</si>
  <si>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</si>
  <si>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</si>
  <si>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</si>
  <si>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</si>
  <si>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</si>
  <si>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</si>
  <si>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</si>
  <si>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</si>
  <si>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</si>
  <si>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</si>
  <si>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</si>
  <si>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</si>
  <si>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</si>
  <si>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</si>
  <si>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</si>
  <si>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</si>
  <si>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</si>
  <si>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</si>
  <si>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</si>
  <si>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</si>
  <si>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</si>
  <si>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</si>
  <si>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</si>
  <si>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</si>
  <si>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</si>
  <si>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</si>
  <si>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</si>
  <si>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</si>
  <si>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</si>
  <si>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</si>
  <si>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</si>
  <si>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</si>
  <si>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</si>
  <si>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</si>
  <si>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</si>
  <si>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</si>
  <si>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</si>
  <si>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</si>
  <si>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</si>
  <si>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</si>
  <si>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</si>
  <si>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</si>
  <si>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</si>
  <si>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</si>
  <si>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</si>
  <si>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</si>
  <si>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</si>
  <si>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</si>
  <si>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</si>
  <si>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</si>
  <si>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</si>
  <si>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</si>
  <si>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</si>
  <si>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</si>
  <si>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</si>
  <si>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</si>
  <si>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</si>
  <si>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</si>
  <si>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</si>
  <si>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</si>
  <si>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</si>
  <si>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</si>
  <si>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</si>
  <si>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</si>
  <si>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</si>
  <si>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</si>
  <si>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</si>
  <si>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</si>
  <si>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</si>
  <si>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</si>
  <si>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</si>
  <si>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</si>
  <si>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</si>
  <si>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</si>
  <si>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</si>
  <si>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</si>
  <si>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</si>
  <si>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</si>
  <si>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</si>
  <si>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</si>
  <si>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</si>
  <si>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</si>
  <si>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</si>
  <si>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</si>
  <si>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</si>
  <si>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</si>
  <si>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</si>
  <si>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</si>
  <si>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</si>
  <si>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</si>
  <si>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</si>
  <si>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</si>
  <si>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</si>
  <si>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</si>
  <si>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</si>
  <si>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</si>
  <si>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</si>
  <si>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</si>
  <si>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</si>
  <si>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</si>
  <si>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</si>
  <si>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</si>
  <si>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</si>
  <si>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</si>
  <si>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</si>
  <si>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</si>
  <si>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</si>
  <si>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</si>
  <si>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</si>
  <si>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</si>
  <si>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</si>
  <si>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</si>
  <si>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</si>
  <si>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</si>
  <si>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</si>
  <si>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</si>
  <si>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</si>
  <si>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</si>
  <si>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</si>
  <si>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</si>
  <si>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</si>
  <si>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</si>
  <si>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</si>
  <si>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</si>
  <si>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</si>
  <si>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</si>
  <si>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</si>
  <si>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</si>
  <si>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</si>
  <si>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</si>
  <si>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</si>
  <si>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</si>
  <si>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</si>
  <si>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</si>
  <si>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</si>
  <si>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</si>
  <si>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</si>
  <si>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</si>
  <si>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</si>
  <si>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</si>
  <si>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</si>
  <si>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</si>
  <si>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</si>
  <si>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</si>
  <si>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</si>
  <si>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</si>
  <si>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</si>
  <si>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</si>
  <si>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</si>
  <si>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</si>
  <si>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</si>
  <si>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</si>
  <si>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</si>
  <si>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</si>
  <si>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</si>
  <si>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</si>
  <si>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</si>
  <si>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</si>
  <si>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</si>
  <si>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</si>
  <si>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</si>
  <si>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</si>
  <si>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</si>
  <si>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</si>
  <si>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</si>
  <si>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</si>
  <si>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</si>
  <si>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</si>
  <si>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</si>
  <si>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</si>
  <si>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</si>
  <si>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</si>
  <si>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</si>
  <si>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</si>
  <si>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</si>
  <si>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</si>
  <si>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</si>
  <si>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</si>
  <si>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</si>
  <si>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</si>
  <si>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</si>
  <si>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</si>
  <si>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</si>
  <si>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</si>
  <si>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</si>
  <si>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</si>
  <si>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</si>
  <si>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</si>
  <si>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</si>
  <si>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</si>
  <si>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</si>
  <si>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</si>
  <si>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</si>
  <si>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</si>
  <si>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</si>
  <si>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</si>
  <si>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</si>
  <si>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</si>
  <si>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</si>
  <si>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</si>
  <si>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</si>
  <si>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</si>
  <si>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</si>
  <si>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</si>
  <si>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</si>
  <si>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</si>
  <si>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</si>
  <si>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</si>
  <si>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</si>
  <si>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</si>
  <si>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</si>
  <si>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</si>
  <si>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</si>
  <si>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</si>
  <si>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</si>
  <si>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</si>
  <si>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</si>
  <si>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</si>
  <si>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</si>
  <si>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</si>
  <si>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</si>
  <si>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</si>
  <si>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</si>
  <si>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</si>
  <si>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</si>
  <si>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</si>
  <si>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</si>
  <si>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</si>
  <si>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</si>
  <si>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</si>
  <si>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</si>
  <si>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</si>
  <si>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</si>
  <si>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</si>
  <si>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</si>
  <si>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</si>
  <si>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</si>
  <si>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</si>
  <si>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</si>
  <si>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</si>
  <si>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</si>
  <si>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</si>
  <si>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</si>
  <si>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</si>
  <si>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</si>
  <si>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</si>
  <si>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</si>
  <si>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</si>
  <si>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</si>
  <si>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</si>
  <si>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</si>
  <si>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</si>
  <si>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</si>
  <si>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</si>
  <si>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</si>
  <si>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</si>
  <si>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</si>
  <si>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</si>
  <si>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</si>
  <si>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</si>
  <si>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</si>
  <si>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</si>
  <si>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</si>
  <si>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</si>
  <si>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</si>
  <si>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</si>
  <si>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</si>
  <si>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</si>
  <si>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</si>
  <si>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</si>
  <si>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</si>
  <si>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</si>
  <si>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</si>
  <si>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</si>
  <si>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</si>
  <si>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</si>
  <si>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</si>
  <si>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</si>
  <si>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</si>
  <si>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</si>
  <si>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</si>
  <si>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</si>
  <si>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</si>
  <si>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</si>
  <si>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</si>
  <si>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</si>
  <si>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</si>
  <si>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</si>
  <si>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</si>
  <si>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</si>
  <si>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</si>
  <si>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</si>
  <si>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</si>
  <si>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</si>
  <si>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</si>
  <si>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</si>
  <si>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</si>
  <si>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</si>
  <si>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</si>
  <si>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</si>
  <si>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</si>
  <si>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</si>
  <si>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</si>
  <si>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</si>
  <si>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</si>
  <si>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</si>
  <si>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</si>
  <si>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</si>
  <si>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</si>
  <si>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</si>
  <si>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</si>
  <si>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</si>
  <si>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</si>
  <si>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</si>
  <si>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</si>
  <si>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</si>
  <si>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</si>
  <si>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</si>
  <si>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</si>
  <si>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</si>
  <si>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</si>
  <si>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</si>
  <si>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</si>
  <si>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</si>
  <si>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</si>
  <si>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</si>
  <si>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</si>
  <si>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</si>
  <si>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</si>
  <si>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</si>
  <si>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</si>
  <si>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</si>
  <si>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</si>
  <si>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</si>
  <si>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</si>
  <si>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</si>
  <si>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</si>
  <si>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</si>
  <si>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</si>
  <si>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</si>
  <si>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</si>
  <si>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</si>
  <si>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</si>
  <si>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</si>
  <si>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</si>
  <si>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</si>
  <si>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</si>
  <si>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</si>
  <si>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</si>
  <si>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</si>
  <si>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</si>
  <si>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</si>
  <si>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</si>
  <si>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</si>
  <si>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</si>
  <si>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</si>
  <si>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</si>
  <si>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</si>
  <si>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</si>
  <si>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</si>
  <si>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</si>
  <si>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</si>
  <si>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</si>
  <si>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</si>
  <si>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</si>
  <si>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</si>
  <si>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</si>
  <si>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</si>
  <si>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</si>
  <si>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</si>
  <si>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</si>
  <si>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</si>
  <si>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</si>
  <si>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</si>
  <si>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</si>
  <si>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</si>
  <si>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</si>
  <si>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</si>
  <si>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</si>
  <si>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</si>
  <si>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</si>
  <si>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</si>
  <si>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</si>
  <si>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</si>
  <si>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</si>
  <si>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</si>
  <si>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</si>
  <si>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</si>
  <si>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</si>
  <si>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</si>
  <si>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</si>
  <si>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</si>
  <si>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</si>
  <si>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</si>
  <si>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</si>
  <si>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</si>
  <si>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</si>
  <si>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</si>
  <si>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</si>
  <si>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</si>
  <si>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</si>
  <si>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</si>
  <si>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</si>
  <si>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</si>
  <si>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</si>
  <si>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</si>
  <si>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</si>
  <si>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</si>
  <si>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</si>
  <si>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</si>
  <si>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</si>
  <si>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</si>
  <si>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</si>
  <si>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</si>
  <si>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</si>
  <si>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</si>
  <si>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</si>
  <si>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</si>
  <si>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</si>
  <si>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</si>
  <si>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</si>
  <si>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</si>
  <si>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</si>
  <si>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</si>
  <si>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</si>
  <si>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</si>
  <si>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</si>
  <si>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</si>
  <si>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</si>
  <si>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</si>
  <si>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</si>
  <si>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</si>
  <si>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</si>
  <si>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</si>
  <si>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</si>
  <si>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</si>
  <si>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</si>
  <si>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</si>
  <si>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</si>
  <si>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</si>
  <si>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</si>
  <si>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</si>
  <si>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</si>
  <si>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</si>
  <si>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</si>
  <si>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</si>
  <si>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</si>
  <si>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</si>
  <si>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</si>
  <si>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</si>
  <si>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</si>
  <si>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</si>
  <si>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</si>
  <si>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</si>
  <si>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</si>
  <si>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</si>
  <si>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</si>
  <si>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</si>
  <si>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</si>
  <si>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</si>
  <si>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</si>
  <si>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</si>
  <si>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</si>
  <si>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</si>
  <si>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</si>
  <si>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</si>
  <si>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</si>
  <si>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</si>
  <si>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</si>
  <si>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</si>
  <si>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</si>
  <si>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</si>
  <si>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</si>
  <si>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</si>
  <si>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</si>
  <si>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</si>
  <si>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</si>
  <si>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</si>
  <si>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</si>
  <si>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</si>
  <si>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</si>
  <si>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</si>
  <si>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</si>
  <si>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</si>
  <si>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</si>
  <si>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</si>
  <si>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</si>
  <si>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</si>
  <si>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</si>
  <si>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</si>
  <si>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</si>
  <si>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</si>
  <si>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</si>
  <si>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</si>
  <si>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</si>
  <si>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</si>
  <si>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</si>
  <si>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</si>
  <si>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</si>
  <si>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</si>
  <si>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</si>
  <si>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</si>
  <si>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</si>
  <si>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</si>
  <si>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</si>
  <si>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</si>
  <si>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</si>
  <si>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</si>
  <si>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</si>
  <si>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</si>
  <si>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</si>
  <si>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</si>
  <si>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</si>
  <si>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</si>
  <si>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</si>
  <si>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</si>
  <si>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</si>
  <si>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</si>
  <si>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</si>
  <si>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</si>
  <si>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</si>
  <si>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</si>
  <si>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</si>
  <si>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</si>
  <si>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</si>
  <si>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</si>
  <si>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</si>
  <si>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</si>
  <si>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</si>
  <si>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</si>
  <si>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</si>
  <si>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</si>
  <si>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</si>
  <si>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</si>
  <si>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</si>
  <si>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</si>
  <si>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</si>
  <si>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</si>
  <si>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</si>
  <si>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</si>
  <si>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</si>
  <si>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</si>
  <si>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</si>
  <si>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</si>
  <si>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</si>
  <si>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</si>
  <si>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</si>
  <si>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</si>
  <si>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</si>
  <si>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</si>
  <si>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</si>
  <si>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</si>
  <si>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</si>
  <si>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</si>
  <si>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</si>
  <si>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</si>
  <si>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</si>
  <si>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</si>
  <si>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</si>
  <si>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</si>
  <si>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</si>
  <si>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</si>
  <si>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</si>
  <si>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</si>
  <si>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</si>
  <si>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</si>
  <si>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</si>
  <si>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</si>
  <si>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</si>
  <si>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</si>
  <si>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</si>
  <si>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</si>
  <si>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</si>
  <si>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</si>
  <si>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</si>
  <si>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</si>
  <si>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</si>
  <si>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</si>
  <si>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</si>
  <si>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</si>
  <si>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</si>
  <si>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</si>
  <si>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</si>
  <si>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</si>
  <si>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</si>
  <si>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</si>
  <si>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</si>
  <si>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</si>
  <si>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</si>
  <si>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</si>
  <si>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</si>
  <si>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</si>
  <si>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</si>
  <si>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</si>
  <si>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</si>
  <si>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</si>
  <si>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</si>
  <si>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</si>
  <si>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</si>
  <si>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</si>
  <si>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</si>
  <si>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</si>
  <si>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</si>
  <si>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</si>
  <si>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</si>
  <si>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</si>
  <si>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</si>
  <si>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</si>
  <si>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</si>
  <si>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</si>
  <si>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</si>
  <si>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</si>
  <si>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</si>
  <si>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</si>
  <si>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</si>
  <si>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</si>
  <si>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</si>
  <si>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</si>
  <si>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</si>
  <si>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</si>
  <si>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</si>
  <si>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</si>
  <si>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</si>
  <si>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</si>
  <si>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</si>
  <si>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</si>
  <si>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</si>
  <si>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</si>
  <si>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</si>
  <si>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</si>
  <si>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</si>
  <si>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</si>
  <si>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</si>
  <si>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</si>
  <si>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</si>
  <si>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</si>
  <si>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</si>
  <si>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</si>
  <si>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</si>
  <si>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</si>
  <si>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</si>
  <si>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</si>
  <si>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</si>
  <si>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</si>
  <si>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</si>
  <si>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</si>
  <si>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</si>
  <si>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</si>
  <si>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</si>
  <si>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</si>
  <si>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</si>
  <si>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</si>
  <si>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</si>
  <si>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</si>
  <si>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</si>
  <si>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</si>
  <si>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</si>
  <si>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</si>
  <si>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</si>
  <si>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</si>
  <si>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</si>
  <si>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</si>
  <si>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</si>
  <si>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</si>
  <si>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</si>
  <si>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</si>
  <si>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</si>
  <si>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</si>
  <si>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</si>
  <si>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</si>
  <si>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</si>
  <si>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</si>
  <si>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</si>
  <si>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</si>
  <si>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</si>
  <si>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</si>
  <si>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</si>
  <si>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</si>
  <si>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</si>
  <si>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</si>
  <si>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</si>
  <si>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</si>
  <si>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</si>
  <si>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</si>
  <si>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</si>
  <si>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</si>
  <si>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</si>
  <si>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</si>
  <si>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</si>
  <si>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</si>
  <si>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</si>
  <si>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</si>
  <si>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</si>
  <si>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</si>
  <si>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</si>
  <si>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</si>
  <si>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</si>
  <si>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</si>
  <si>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</si>
  <si>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</si>
  <si>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</si>
  <si>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</si>
  <si>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</si>
  <si>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</si>
  <si>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</si>
  <si>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</si>
  <si>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</si>
  <si>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</si>
  <si>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</si>
  <si>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</si>
  <si>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</si>
  <si>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</si>
  <si>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</si>
  <si>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</si>
  <si>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</si>
  <si>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</si>
  <si>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</si>
  <si>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</si>
  <si>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</si>
  <si>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</si>
  <si>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</si>
  <si>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</si>
  <si>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</si>
  <si>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</si>
  <si>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</si>
  <si>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</si>
  <si>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</si>
  <si>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</si>
  <si>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</si>
  <si>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</si>
  <si>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</si>
  <si>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</si>
  <si>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</si>
  <si>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</si>
  <si>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</si>
  <si>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</si>
  <si>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</si>
  <si>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</si>
  <si>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</si>
  <si>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</si>
  <si>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</si>
  <si>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</si>
  <si>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</si>
  <si>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</si>
  <si>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</si>
  <si>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</si>
  <si>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</si>
  <si>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</si>
  <si>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</si>
  <si>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</si>
  <si>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</si>
  <si>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</si>
  <si>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</si>
  <si>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</si>
  <si>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</si>
  <si>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</si>
  <si>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</si>
  <si>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</si>
  <si>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</si>
  <si>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</si>
  <si>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</si>
  <si>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</si>
  <si>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</si>
  <si>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</si>
  <si>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</si>
  <si>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</si>
  <si>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</si>
  <si>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</si>
  <si>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</si>
  <si>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</si>
  <si>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</si>
  <si>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</si>
  <si>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</si>
  <si>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</si>
  <si>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</si>
  <si>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</si>
  <si>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</si>
  <si>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</si>
  <si>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</si>
  <si>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</si>
  <si>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</si>
  <si>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</si>
  <si>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</si>
  <si>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</si>
  <si>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</si>
  <si>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</si>
  <si>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</si>
  <si>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</si>
  <si>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</si>
  <si>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</si>
  <si>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</si>
  <si>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</si>
  <si>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</si>
  <si>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</si>
  <si>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</si>
  <si>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</si>
  <si>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</si>
  <si>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</si>
  <si>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</si>
  <si>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</si>
  <si>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</si>
  <si>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</si>
  <si>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</si>
  <si>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</si>
  <si>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</si>
  <si>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</si>
  <si>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</si>
  <si>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</si>
  <si>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</si>
  <si>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</si>
  <si>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</si>
  <si>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</si>
  <si>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</si>
  <si>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</si>
  <si>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</si>
  <si>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</si>
  <si>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</si>
  <si>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</si>
  <si>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</si>
  <si>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</si>
  <si>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</si>
  <si>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</si>
  <si>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</si>
  <si>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</si>
  <si>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</si>
  <si>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</si>
  <si>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</si>
  <si>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</si>
  <si>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</si>
  <si>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</si>
  <si>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</si>
  <si>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</si>
  <si>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</si>
  <si>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</si>
  <si>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</si>
  <si>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</si>
  <si>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</si>
  <si>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</si>
  <si>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</si>
  <si>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</si>
  <si>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</si>
  <si>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</si>
  <si>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</si>
  <si>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</si>
  <si>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</si>
  <si>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</si>
  <si>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</si>
  <si>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</si>
  <si>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</si>
  <si>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</si>
  <si>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</si>
  <si>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</si>
  <si>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</si>
  <si>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</si>
  <si>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</si>
  <si>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</si>
  <si>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</si>
  <si>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</si>
  <si>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</si>
  <si>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</si>
  <si>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</si>
  <si>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</si>
  <si>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</si>
  <si>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</si>
  <si>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</si>
  <si>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</si>
  <si>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</si>
  <si>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</si>
  <si>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</si>
  <si>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</si>
  <si>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</si>
  <si>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</si>
  <si>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</si>
  <si>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</si>
  <si>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</si>
  <si>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</si>
  <si>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</si>
  <si>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</si>
  <si>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</si>
  <si>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</si>
  <si>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</si>
  <si>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</si>
  <si>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</si>
  <si>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</si>
  <si>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</si>
  <si>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</si>
  <si>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</si>
  <si>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</si>
  <si>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</si>
  <si>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</si>
  <si>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</si>
  <si>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</si>
  <si>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</si>
  <si>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</si>
  <si>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</si>
  <si>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</si>
  <si>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</si>
  <si>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</si>
  <si>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</si>
  <si>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</si>
  <si>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</si>
  <si>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</si>
  <si>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</si>
  <si>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</si>
  <si>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</si>
  <si>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</si>
  <si>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</si>
  <si>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</si>
  <si>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</si>
  <si>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</si>
  <si>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</si>
  <si>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</si>
  <si>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</si>
  <si>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</si>
  <si>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</si>
  <si>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</si>
  <si>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</si>
  <si>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</si>
  <si>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</si>
  <si>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</si>
  <si>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</si>
  <si>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</si>
  <si>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</si>
  <si>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</si>
  <si>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</si>
  <si>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</si>
  <si>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</si>
  <si>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</si>
  <si>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</si>
  <si>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</si>
  <si>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</si>
  <si>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</si>
  <si>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</si>
  <si>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</si>
  <si>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</si>
  <si>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</si>
  <si>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</si>
  <si>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</si>
  <si>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</si>
  <si>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</si>
  <si>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</si>
  <si>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</si>
  <si>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</si>
  <si>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</si>
  <si>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</si>
  <si>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</si>
  <si>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</si>
  <si>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</si>
  <si>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</si>
  <si>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</si>
  <si>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</si>
  <si>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</si>
  <si>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</si>
  <si>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</si>
  <si>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</si>
  <si>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</si>
  <si>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</si>
  <si>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</si>
  <si>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</si>
  <si>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</si>
  <si>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</si>
  <si>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</si>
  <si>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</si>
  <si>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</si>
  <si>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</si>
  <si>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</si>
  <si>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</si>
  <si>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</si>
  <si>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</si>
  <si>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</si>
  <si>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</si>
  <si>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</si>
  <si>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</si>
  <si>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</si>
  <si>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</si>
  <si>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</si>
  <si>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</si>
  <si>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</si>
  <si>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</si>
  <si>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</si>
  <si>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</si>
  <si>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</si>
  <si>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</si>
  <si>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</si>
  <si>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</si>
  <si>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</si>
  <si>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</si>
  <si>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</si>
  <si>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</si>
  <si>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</si>
  <si>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</si>
  <si>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</si>
  <si>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</si>
  <si>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</si>
  <si>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</si>
  <si>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</si>
  <si>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</si>
  <si>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</si>
  <si>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</si>
  <si>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</si>
  <si>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</si>
  <si>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</si>
  <si>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</si>
  <si>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</si>
  <si>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</si>
  <si>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</si>
  <si>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</si>
  <si>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</si>
  <si>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</si>
  <si>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</si>
  <si>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</si>
  <si>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</si>
  <si>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</si>
  <si>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</si>
  <si>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</si>
  <si>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</si>
  <si>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</si>
  <si>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</si>
  <si>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</si>
  <si>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</si>
  <si>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</si>
  <si>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</si>
  <si>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</si>
  <si>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</si>
  <si>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</si>
  <si>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</si>
  <si>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</si>
  <si>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</si>
  <si>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</si>
  <si>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</si>
  <si>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</si>
  <si>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</si>
  <si>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</si>
  <si>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</si>
  <si>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</si>
  <si>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</si>
  <si>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</si>
  <si>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</si>
  <si>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</si>
  <si>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</si>
  <si>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</si>
  <si>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</si>
  <si>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</si>
  <si>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</si>
  <si>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</si>
  <si>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</si>
  <si>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</si>
  <si>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</si>
  <si>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</si>
  <si>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</si>
  <si>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</si>
  <si>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</si>
  <si>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</si>
  <si>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</si>
  <si>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</si>
  <si>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</si>
  <si>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</si>
  <si>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</si>
  <si>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</si>
  <si>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</si>
  <si>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</si>
  <si>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</si>
  <si>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</si>
  <si>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</si>
  <si>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</si>
  <si>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</si>
  <si>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</si>
  <si>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</si>
  <si>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</si>
  <si>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</si>
  <si>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</si>
  <si>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</si>
  <si>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</si>
  <si>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</si>
  <si>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</si>
  <si>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</si>
  <si>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</si>
  <si>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</si>
  <si>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</si>
  <si>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</si>
  <si>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</si>
  <si>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</si>
  <si>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</si>
  <si>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</si>
  <si>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</si>
  <si>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</si>
  <si>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</si>
  <si>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</si>
  <si>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</si>
  <si>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</si>
  <si>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</si>
  <si>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</si>
  <si>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</si>
  <si>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</si>
  <si>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</si>
  <si>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</si>
  <si>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</si>
  <si>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</si>
  <si>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</si>
  <si>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</si>
  <si>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</si>
  <si>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</si>
  <si>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</si>
  <si>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</si>
  <si>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</si>
  <si>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</si>
  <si>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</si>
  <si>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</si>
  <si>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</si>
  <si>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</si>
  <si>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</si>
  <si>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</si>
  <si>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</si>
  <si>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</si>
  <si>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</si>
  <si>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</si>
  <si>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</si>
  <si>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</si>
  <si>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</si>
  <si>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</si>
  <si>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</si>
  <si>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</si>
  <si>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</si>
  <si>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</si>
  <si>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</si>
  <si>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</si>
  <si>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</si>
  <si>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</si>
  <si>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</si>
  <si>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</si>
  <si>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</si>
  <si>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</si>
  <si>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</si>
  <si>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</si>
  <si>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</si>
  <si>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</si>
  <si>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</si>
  <si>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</si>
  <si>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</si>
  <si>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</si>
  <si>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</si>
  <si>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</si>
  <si>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</si>
  <si>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</si>
  <si>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</si>
  <si>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</si>
  <si>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</si>
  <si>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</si>
  <si>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</si>
  <si>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</si>
  <si>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</si>
  <si>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</si>
  <si>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</si>
  <si>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</si>
  <si>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</si>
  <si>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</si>
  <si>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</si>
  <si>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</si>
  <si>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</si>
  <si>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</si>
  <si>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</si>
  <si>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</si>
  <si>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</si>
  <si>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</si>
  <si>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</si>
  <si>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</si>
  <si>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</si>
  <si>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</si>
  <si>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</si>
  <si>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</si>
  <si>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</si>
  <si>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</si>
  <si>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</si>
  <si>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</si>
  <si>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</si>
  <si>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</si>
  <si>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</si>
  <si>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</si>
  <si>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</si>
  <si>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</si>
  <si>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</si>
  <si>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</si>
  <si>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</si>
  <si>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</si>
  <si>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</si>
  <si>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</si>
  <si>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</si>
  <si>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</si>
  <si>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</si>
  <si>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</si>
  <si>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</si>
  <si>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</si>
  <si>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</si>
  <si>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</si>
  <si>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</si>
  <si>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</si>
  <si>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</si>
  <si>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</si>
  <si>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</si>
  <si>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</si>
  <si>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</si>
  <si>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</si>
  <si>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</si>
  <si>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</si>
  <si>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</si>
  <si>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</si>
  <si>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</si>
  <si>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</si>
  <si>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</si>
  <si>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</si>
  <si>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</si>
  <si>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</si>
  <si>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</si>
  <si>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</si>
  <si>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</si>
  <si>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</si>
  <si>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</si>
  <si>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</si>
  <si>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</si>
  <si>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</si>
  <si>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</si>
  <si>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</si>
  <si>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</si>
  <si>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</si>
  <si>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</si>
  <si>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</si>
  <si>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</si>
  <si>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</si>
  <si>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</si>
  <si>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</si>
  <si>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</si>
  <si>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</si>
  <si>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</si>
  <si>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</si>
  <si>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</si>
  <si>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</si>
  <si>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</si>
  <si>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</si>
  <si>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</si>
  <si>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</si>
  <si>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</si>
  <si>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</si>
  <si>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</si>
  <si>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</si>
  <si>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</si>
  <si>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</si>
  <si>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</si>
  <si>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</si>
  <si>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</si>
  <si>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</si>
  <si>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</si>
  <si>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</si>
  <si>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</si>
  <si>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</si>
  <si>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</si>
  <si>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</si>
  <si>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</si>
  <si>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</si>
  <si>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</si>
  <si>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</si>
  <si>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</si>
  <si>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</si>
  <si>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</si>
  <si>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</si>
  <si>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</si>
  <si>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</si>
  <si>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</si>
  <si>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</si>
  <si>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</si>
  <si>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</si>
  <si>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</si>
  <si>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</si>
  <si>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</si>
  <si>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</si>
  <si>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</si>
  <si>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</si>
  <si>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</si>
  <si>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</si>
  <si>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</si>
  <si>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</si>
  <si>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</si>
  <si>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</si>
  <si>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</si>
  <si>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</si>
  <si>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</si>
  <si>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</si>
  <si>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</si>
  <si>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</si>
  <si>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</si>
  <si>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</si>
  <si>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</si>
  <si>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</si>
  <si>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</si>
  <si>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</si>
  <si>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</si>
  <si>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</si>
  <si>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</si>
  <si>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</si>
  <si>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</si>
  <si>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</si>
  <si>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</si>
  <si>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</si>
  <si>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</si>
  <si>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</si>
  <si>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</si>
  <si>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</si>
  <si>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</si>
  <si>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</si>
  <si>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</si>
  <si>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</si>
  <si>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</si>
  <si>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</si>
  <si>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</si>
  <si>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</si>
  <si>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</si>
  <si>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</si>
  <si>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</si>
  <si>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</si>
  <si>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</si>
  <si>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</si>
  <si>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</si>
  <si>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</si>
  <si>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</si>
  <si>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</si>
  <si>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</si>
  <si>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</si>
  <si>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</si>
  <si>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</si>
  <si>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</si>
  <si>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</si>
  <si>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</si>
  <si>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</si>
  <si>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</si>
  <si>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</si>
  <si>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</si>
  <si>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</si>
  <si>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</si>
  <si>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</si>
  <si>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</si>
  <si>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</si>
  <si>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</si>
  <si>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</si>
  <si>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</si>
  <si>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</si>
  <si>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</si>
  <si>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</si>
  <si>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</si>
  <si>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</si>
  <si>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</si>
  <si>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</si>
  <si>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</si>
  <si>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</si>
  <si>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</si>
  <si>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</si>
  <si>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</si>
  <si>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</si>
  <si>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</si>
  <si>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</si>
  <si>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</si>
  <si>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</si>
  <si>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</si>
  <si>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</si>
  <si>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</si>
  <si>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</si>
  <si>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</si>
  <si>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</si>
  <si>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</si>
  <si>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</si>
  <si>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</si>
  <si>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</si>
  <si>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</si>
  <si>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</si>
  <si>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</si>
  <si>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</si>
  <si>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</si>
  <si>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</si>
  <si>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</si>
  <si>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</si>
  <si>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</si>
  <si>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</si>
  <si>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</si>
  <si>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</si>
  <si>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</si>
  <si>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</si>
  <si>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</si>
  <si>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</si>
  <si>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</si>
  <si>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</si>
  <si>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</si>
  <si>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</si>
  <si>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</si>
  <si>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</si>
  <si>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27</t>
  </si>
  <si>
    <t>regionál</t>
  </si>
  <si>
    <t>Pořádá PC Kolová</t>
  </si>
  <si>
    <t>•• dvojice</t>
  </si>
  <si>
    <t>Č. licence</t>
  </si>
  <si>
    <t>Příjmení a jméno Odhlásit tým</t>
  </si>
  <si>
    <t>Síla: 83.5</t>
  </si>
  <si>
    <t>Ivana Dlouhá</t>
  </si>
  <si>
    <t>41.250</t>
  </si>
  <si>
    <t>Josef Kamaryt</t>
  </si>
  <si>
    <t>42.250</t>
  </si>
  <si>
    <t>Síla: 76.25</t>
  </si>
  <si>
    <t>Jan Heller "E"</t>
  </si>
  <si>
    <t>PC Mimo Done Nymburk</t>
  </si>
  <si>
    <t>30.750</t>
  </si>
  <si>
    <t>Jindřich Kauca st.</t>
  </si>
  <si>
    <t>45.500</t>
  </si>
  <si>
    <t>Síla: 69.063</t>
  </si>
  <si>
    <t>Kateřina Tintěrová</t>
  </si>
  <si>
    <t>26.563</t>
  </si>
  <si>
    <t>Lukáš Valenz</t>
  </si>
  <si>
    <t>42.500</t>
  </si>
  <si>
    <t>Síla: 68.563</t>
  </si>
  <si>
    <t>Jiřina Demčíková</t>
  </si>
  <si>
    <t>37.500</t>
  </si>
  <si>
    <t>Milan Demčík</t>
  </si>
  <si>
    <t>31.063</t>
  </si>
  <si>
    <t>Síla: 59.439</t>
  </si>
  <si>
    <t>Václav Stejskal</t>
  </si>
  <si>
    <t>36.750</t>
  </si>
  <si>
    <t>Alena Blieková</t>
  </si>
  <si>
    <t>22.689</t>
  </si>
  <si>
    <t>Síla: 55.938</t>
  </si>
  <si>
    <t>Jan Maňák</t>
  </si>
  <si>
    <t>27.594</t>
  </si>
  <si>
    <t>Tomáš Klír</t>
  </si>
  <si>
    <t>28.344</t>
  </si>
  <si>
    <t>Síla: 53.626</t>
  </si>
  <si>
    <t>Klára Lujková</t>
  </si>
  <si>
    <t>26.813</t>
  </si>
  <si>
    <t>František Krupica</t>
  </si>
  <si>
    <t>Síla: 49.627</t>
  </si>
  <si>
    <t>Petr Pilát</t>
  </si>
  <si>
    <t>25.188</t>
  </si>
  <si>
    <t>Jaroslav Pastorek</t>
  </si>
  <si>
    <t>SKP Řepy</t>
  </si>
  <si>
    <t>24.439</t>
  </si>
  <si>
    <t>Síla: 44.469</t>
  </si>
  <si>
    <t>Jindřich Horáček</t>
  </si>
  <si>
    <t>14.094</t>
  </si>
  <si>
    <t>Pavel Palas</t>
  </si>
  <si>
    <t>30.375</t>
  </si>
  <si>
    <t>Síla: 43.502</t>
  </si>
  <si>
    <t>Evžen Křížek</t>
  </si>
  <si>
    <t>22.501</t>
  </si>
  <si>
    <t>Věra Váňová</t>
  </si>
  <si>
    <t>21.001</t>
  </si>
  <si>
    <t>Síla: 38.987</t>
  </si>
  <si>
    <t>Jindra Vodehnalová</t>
  </si>
  <si>
    <t>22.798</t>
  </si>
  <si>
    <t>Zdeněk Vodehnal</t>
  </si>
  <si>
    <t>16.189</t>
  </si>
  <si>
    <t>Síla: 38.156</t>
  </si>
  <si>
    <t>Josef Gubiš</t>
  </si>
  <si>
    <t>8.375</t>
  </si>
  <si>
    <t>Jana Radoušová</t>
  </si>
  <si>
    <t>29.781</t>
  </si>
  <si>
    <t>Síla: 36.143</t>
  </si>
  <si>
    <t>Jiřina Müllerová</t>
  </si>
  <si>
    <t>18.111</t>
  </si>
  <si>
    <t>Petr Vávra</t>
  </si>
  <si>
    <t>18.032</t>
  </si>
  <si>
    <t>Síla: 28.252</t>
  </si>
  <si>
    <t>Natálie Krupicová "J"</t>
  </si>
  <si>
    <t>10.408</t>
  </si>
  <si>
    <t>Ondřej Blaščák</t>
  </si>
  <si>
    <t>17.844</t>
  </si>
  <si>
    <t>Síla: 28.064</t>
  </si>
  <si>
    <t>Tomáš Jirkovský</t>
  </si>
  <si>
    <t>23.064</t>
  </si>
  <si>
    <t>Petr Plucar</t>
  </si>
  <si>
    <t>5.000</t>
  </si>
  <si>
    <t>Síla: 27.532</t>
  </si>
  <si>
    <t>Marta Konopová</t>
  </si>
  <si>
    <t>12.782</t>
  </si>
  <si>
    <t>Dagmar Voldřichová</t>
  </si>
  <si>
    <t>14.750</t>
  </si>
  <si>
    <t>Síla: 26.782</t>
  </si>
  <si>
    <t>Jana Michovská</t>
  </si>
  <si>
    <t>7.563</t>
  </si>
  <si>
    <t>Jiří Michovský st.</t>
  </si>
  <si>
    <t>19.219</t>
  </si>
  <si>
    <t>Síla: 19.064</t>
  </si>
  <si>
    <t>Josef Smitek</t>
  </si>
  <si>
    <t>9.032</t>
  </si>
  <si>
    <t>Axel Fleischer</t>
  </si>
  <si>
    <t>10.032</t>
  </si>
  <si>
    <t>Síla: 15.439</t>
  </si>
  <si>
    <t>Martin Pechr</t>
  </si>
  <si>
    <t>10.626</t>
  </si>
  <si>
    <t>Sandra Kick</t>
  </si>
  <si>
    <t>4.813</t>
  </si>
  <si>
    <t>Síla: 13.501</t>
  </si>
  <si>
    <t>Ivo Kacerovský</t>
  </si>
  <si>
    <t>6.938</t>
  </si>
  <si>
    <t>Síla: 8.501</t>
  </si>
  <si>
    <t>Dominik Smitek "E"</t>
  </si>
  <si>
    <t>4.563</t>
  </si>
  <si>
    <t>Filip Říha "E"</t>
  </si>
  <si>
    <t>3.938</t>
  </si>
  <si>
    <t>Síla: 7.377</t>
  </si>
  <si>
    <t>Michael Ray Bliek</t>
  </si>
  <si>
    <t>3.376</t>
  </si>
  <si>
    <t>Jiří Bliek</t>
  </si>
  <si>
    <t>4.001</t>
  </si>
  <si>
    <t>Síla: 5.438</t>
  </si>
  <si>
    <t>František Šatra</t>
  </si>
  <si>
    <t>5.438</t>
  </si>
  <si>
    <t>Antonín Hondlík</t>
  </si>
  <si>
    <t>  </t>
  </si>
  <si>
    <t>Síla: 4.813</t>
  </si>
  <si>
    <t>Jaroslav Boček</t>
  </si>
  <si>
    <t>1.250</t>
  </si>
  <si>
    <t>Vladislav Hošek</t>
  </si>
  <si>
    <t>3.563</t>
  </si>
  <si>
    <t>Síla: 4.579</t>
  </si>
  <si>
    <t>Marie Hokešová</t>
  </si>
  <si>
    <t>2.641</t>
  </si>
  <si>
    <t>Jindřich Kubeš</t>
  </si>
  <si>
    <t>1.938</t>
  </si>
  <si>
    <t>Síla: 1.062</t>
  </si>
  <si>
    <t>Romana Vančurová</t>
  </si>
  <si>
    <t>0.531</t>
  </si>
  <si>
    <t>Miroslav Jarůšek</t>
  </si>
  <si>
    <t>Síla: 1</t>
  </si>
  <si>
    <t>Jaroslav Rytíř</t>
  </si>
  <si>
    <t>0.000</t>
  </si>
  <si>
    <t>Jan Imlauf</t>
  </si>
  <si>
    <t>1.000</t>
  </si>
  <si>
    <t>pozn: jen soubor s výsledky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</si>
</sst>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61096" TargetMode="External"/><Relationship Id="rId13" Type="http://schemas.openxmlformats.org/officeDocument/2006/relationships/hyperlink" Target="https://czechpetanque.cz/odhlasit.html?pr=61011" TargetMode="External"/><Relationship Id="rId18" Type="http://schemas.openxmlformats.org/officeDocument/2006/relationships/hyperlink" Target="https://czechpetanque.cz/odhlasit.html?pr=61117" TargetMode="External"/><Relationship Id="rId26" Type="http://schemas.openxmlformats.org/officeDocument/2006/relationships/hyperlink" Target="https://czechpetanque.cz/odhlasit.html?pr=61093" TargetMode="External"/><Relationship Id="rId3" Type="http://schemas.openxmlformats.org/officeDocument/2006/relationships/hyperlink" Target="https://czechpetanque.cz/odhlasit.html?pr=61149" TargetMode="External"/><Relationship Id="rId21" Type="http://schemas.openxmlformats.org/officeDocument/2006/relationships/hyperlink" Target="https://czechpetanque.cz/odhlasit.html?pr=60957" TargetMode="External"/><Relationship Id="rId7" Type="http://schemas.openxmlformats.org/officeDocument/2006/relationships/hyperlink" Target="https://czechpetanque.cz/odhlasit.html?pr=60850" TargetMode="External"/><Relationship Id="rId12" Type="http://schemas.openxmlformats.org/officeDocument/2006/relationships/hyperlink" Target="https://czechpetanque.cz/odhlasit.html?pr=61015" TargetMode="External"/><Relationship Id="rId17" Type="http://schemas.openxmlformats.org/officeDocument/2006/relationships/hyperlink" Target="https://czechpetanque.cz/odhlasit.html?pr=61094" TargetMode="External"/><Relationship Id="rId25" Type="http://schemas.openxmlformats.org/officeDocument/2006/relationships/hyperlink" Target="https://czechpetanque.cz/odhlasit.html?pr=61010" TargetMode="External"/><Relationship Id="rId2" Type="http://schemas.openxmlformats.org/officeDocument/2006/relationships/hyperlink" Target="https://czechpetanque.cz/odhlasit.html?pr=60827" TargetMode="External"/><Relationship Id="rId16" Type="http://schemas.openxmlformats.org/officeDocument/2006/relationships/hyperlink" Target="https://czechpetanque.cz/odhlasit.html?pr=61012" TargetMode="External"/><Relationship Id="rId20" Type="http://schemas.openxmlformats.org/officeDocument/2006/relationships/hyperlink" Target="https://czechpetanque.cz/odhlasit.html?pr=60977" TargetMode="External"/><Relationship Id="rId29" Type="http://schemas.openxmlformats.org/officeDocument/2006/relationships/printerSettings" Target="../printerSettings/printerSettings4.bin"/><Relationship Id="rId1" Type="http://schemas.openxmlformats.org/officeDocument/2006/relationships/hyperlink" Target="https://czechpetanque.cz/klub.html?id=19" TargetMode="External"/><Relationship Id="rId6" Type="http://schemas.openxmlformats.org/officeDocument/2006/relationships/hyperlink" Target="https://czechpetanque.cz/odhlasit.html?pr=61000" TargetMode="External"/><Relationship Id="rId11" Type="http://schemas.openxmlformats.org/officeDocument/2006/relationships/hyperlink" Target="https://czechpetanque.cz/odhlasit.html?pr=61103" TargetMode="External"/><Relationship Id="rId24" Type="http://schemas.openxmlformats.org/officeDocument/2006/relationships/hyperlink" Target="https://czechpetanque.cz/odhlasit.html?pr=61005" TargetMode="External"/><Relationship Id="rId5" Type="http://schemas.openxmlformats.org/officeDocument/2006/relationships/hyperlink" Target="https://czechpetanque.cz/odhlasit.html?pr=60824" TargetMode="External"/><Relationship Id="rId15" Type="http://schemas.openxmlformats.org/officeDocument/2006/relationships/hyperlink" Target="https://czechpetanque.cz/odhlasit.html?pr=61111" TargetMode="External"/><Relationship Id="rId23" Type="http://schemas.openxmlformats.org/officeDocument/2006/relationships/hyperlink" Target="https://czechpetanque.cz/odhlasit.html?pr=60999" TargetMode="External"/><Relationship Id="rId28" Type="http://schemas.openxmlformats.org/officeDocument/2006/relationships/hyperlink" Target="https://czechpetanque.cz/odhlasit.html?pr=60962" TargetMode="External"/><Relationship Id="rId10" Type="http://schemas.openxmlformats.org/officeDocument/2006/relationships/hyperlink" Target="https://czechpetanque.cz/odhlasit.html?pr=60989" TargetMode="External"/><Relationship Id="rId19" Type="http://schemas.openxmlformats.org/officeDocument/2006/relationships/hyperlink" Target="https://czechpetanque.cz/odhlasit.html?pr=60978" TargetMode="External"/><Relationship Id="rId4" Type="http://schemas.openxmlformats.org/officeDocument/2006/relationships/hyperlink" Target="https://czechpetanque.cz/odhlasit.html?pr=61016" TargetMode="External"/><Relationship Id="rId9" Type="http://schemas.openxmlformats.org/officeDocument/2006/relationships/hyperlink" Target="https://czechpetanque.cz/odhlasit.html?pr=60812" TargetMode="External"/><Relationship Id="rId14" Type="http://schemas.openxmlformats.org/officeDocument/2006/relationships/hyperlink" Target="https://czechpetanque.cz/odhlasit.html?pr=61013" TargetMode="External"/><Relationship Id="rId22" Type="http://schemas.openxmlformats.org/officeDocument/2006/relationships/hyperlink" Target="https://czechpetanque.cz/odhlasit.html?pr=61153" TargetMode="External"/><Relationship Id="rId27" Type="http://schemas.openxmlformats.org/officeDocument/2006/relationships/hyperlink" Target="https://czechpetanque.cz/odhlasit.html?pr=6100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7055-5E18-45B9-A30A-425F881C902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A088-15EC-4223-BFCE-1518BBE28F1D}">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45587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24084</v>
      </c>
      <c r="B72" t="s">
        <v>1486</v>
      </c>
      <c r="C72" s="426" t="s">
        <v>1487</v>
      </c>
      <c r="D72" t="s">
        <v>531</v>
      </c>
      <c r="E72" t="s">
        <v>532</v>
      </c>
      <c r="F72">
        <v>1</v>
      </c>
    </row>
    <row r="73" spans="1:6" x14ac:dyDescent="0.4">
      <c r="A73">
        <v>24090</v>
      </c>
      <c r="B73" t="s">
        <v>1488</v>
      </c>
      <c r="C73" s="426" t="s">
        <v>1487</v>
      </c>
      <c r="D73" t="s">
        <v>1489</v>
      </c>
      <c r="E73" t="s">
        <v>538</v>
      </c>
      <c r="F73">
        <v>2</v>
      </c>
    </row>
    <row r="74" spans="1:6" x14ac:dyDescent="0.4">
      <c r="A74">
        <v>24027</v>
      </c>
      <c r="B74" t="s">
        <v>1490</v>
      </c>
      <c r="C74" s="426" t="s">
        <v>1487</v>
      </c>
      <c r="D74" t="s">
        <v>518</v>
      </c>
      <c r="E74" t="s">
        <v>604</v>
      </c>
      <c r="F74">
        <v>2</v>
      </c>
    </row>
    <row r="75" spans="1:6" x14ac:dyDescent="0.4">
      <c r="A75">
        <v>24028</v>
      </c>
      <c r="B75" t="s">
        <v>1491</v>
      </c>
      <c r="C75" s="426" t="s">
        <v>1487</v>
      </c>
      <c r="D75" t="s">
        <v>1408</v>
      </c>
      <c r="E75" t="s">
        <v>633</v>
      </c>
      <c r="F75">
        <v>3</v>
      </c>
    </row>
    <row r="76" spans="1:6" x14ac:dyDescent="0.4">
      <c r="A76">
        <v>24091</v>
      </c>
      <c r="B76" t="s">
        <v>1492</v>
      </c>
      <c r="C76" s="426" t="s">
        <v>1493</v>
      </c>
      <c r="D76" t="s">
        <v>1380</v>
      </c>
      <c r="E76" t="s">
        <v>524</v>
      </c>
      <c r="F76">
        <v>2</v>
      </c>
    </row>
    <row r="77" spans="1:6" x14ac:dyDescent="0.4">
      <c r="A77">
        <v>24029</v>
      </c>
      <c r="B77" t="s">
        <v>1494</v>
      </c>
      <c r="C77" s="426" t="s">
        <v>1493</v>
      </c>
      <c r="D77" t="s">
        <v>519</v>
      </c>
      <c r="E77" t="s">
        <v>520</v>
      </c>
      <c r="F77">
        <v>2</v>
      </c>
    </row>
    <row r="78" spans="1:6" x14ac:dyDescent="0.4">
      <c r="A78">
        <v>24069</v>
      </c>
      <c r="B78" t="s">
        <v>1495</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1496</v>
      </c>
      <c r="D80" t="s">
        <v>519</v>
      </c>
      <c r="E80" t="s">
        <v>520</v>
      </c>
      <c r="F80">
        <v>3</v>
      </c>
    </row>
    <row r="81" spans="1:6" x14ac:dyDescent="0.4">
      <c r="A81">
        <v>24075</v>
      </c>
      <c r="B81" t="s">
        <v>1497</v>
      </c>
      <c r="C81" s="426" t="s">
        <v>1496</v>
      </c>
      <c r="D81" t="s">
        <v>1429</v>
      </c>
      <c r="E81" t="s">
        <v>591</v>
      </c>
      <c r="F81">
        <v>3</v>
      </c>
    </row>
    <row r="82" spans="1:6" x14ac:dyDescent="0.4">
      <c r="A82">
        <v>24065</v>
      </c>
      <c r="B82" t="s">
        <v>559</v>
      </c>
      <c r="C82" s="426" t="s">
        <v>1498</v>
      </c>
      <c r="D82" t="s">
        <v>522</v>
      </c>
      <c r="E82" t="s">
        <v>523</v>
      </c>
      <c r="F82">
        <v>2</v>
      </c>
    </row>
    <row r="83" spans="1:6" x14ac:dyDescent="0.4">
      <c r="A83">
        <v>24053</v>
      </c>
      <c r="B83" t="s">
        <v>562</v>
      </c>
      <c r="C83" s="426" t="s">
        <v>1498</v>
      </c>
      <c r="D83" t="s">
        <v>525</v>
      </c>
      <c r="E83" t="s">
        <v>526</v>
      </c>
      <c r="F83">
        <v>2</v>
      </c>
    </row>
    <row r="84" spans="1:6" x14ac:dyDescent="0.4">
      <c r="A84">
        <v>24054</v>
      </c>
      <c r="B84" t="s">
        <v>1499</v>
      </c>
      <c r="C84" s="426" t="s">
        <v>1500</v>
      </c>
      <c r="D84" t="s">
        <v>528</v>
      </c>
      <c r="E84" t="s">
        <v>529</v>
      </c>
      <c r="F84">
        <v>3</v>
      </c>
    </row>
    <row r="85" spans="1:6" x14ac:dyDescent="0.4">
      <c r="A85">
        <v>24072</v>
      </c>
      <c r="B85" t="s">
        <v>1501</v>
      </c>
      <c r="C85" s="426" t="s">
        <v>1500</v>
      </c>
      <c r="D85" t="s">
        <v>547</v>
      </c>
      <c r="E85" t="s">
        <v>699</v>
      </c>
      <c r="F85">
        <v>2</v>
      </c>
    </row>
    <row r="86" spans="1:6" x14ac:dyDescent="0.4">
      <c r="A86">
        <v>24055</v>
      </c>
      <c r="B86" t="s">
        <v>1502</v>
      </c>
      <c r="C86" s="426" t="s">
        <v>1503</v>
      </c>
      <c r="D86" t="s">
        <v>514</v>
      </c>
      <c r="E86" t="s">
        <v>31</v>
      </c>
      <c r="F86">
        <v>2</v>
      </c>
    </row>
    <row r="87" spans="1:6" x14ac:dyDescent="0.4">
      <c r="A87">
        <v>24066</v>
      </c>
      <c r="B87" t="s">
        <v>1504</v>
      </c>
      <c r="C87" s="426" t="s">
        <v>1503</v>
      </c>
      <c r="D87" t="s">
        <v>1423</v>
      </c>
      <c r="E87" t="s">
        <v>1424</v>
      </c>
      <c r="F87">
        <v>2</v>
      </c>
    </row>
    <row r="88" spans="1:6" x14ac:dyDescent="0.4">
      <c r="A88">
        <v>24056</v>
      </c>
      <c r="B88" t="s">
        <v>563</v>
      </c>
      <c r="C88" s="426" t="s">
        <v>1505</v>
      </c>
      <c r="D88" t="s">
        <v>525</v>
      </c>
      <c r="E88" t="s">
        <v>535</v>
      </c>
      <c r="F88">
        <v>3</v>
      </c>
    </row>
    <row r="89" spans="1:6" x14ac:dyDescent="0.4">
      <c r="A89">
        <v>24051</v>
      </c>
      <c r="B89" t="s">
        <v>553</v>
      </c>
      <c r="C89" s="426" t="s">
        <v>1505</v>
      </c>
      <c r="D89" t="s">
        <v>554</v>
      </c>
      <c r="E89" t="s">
        <v>555</v>
      </c>
      <c r="F89">
        <v>3</v>
      </c>
    </row>
    <row r="90" spans="1:6" x14ac:dyDescent="0.4">
      <c r="A90">
        <v>24078</v>
      </c>
      <c r="B90" t="s">
        <v>1506</v>
      </c>
      <c r="C90" s="426" t="s">
        <v>1507</v>
      </c>
      <c r="D90" t="s">
        <v>543</v>
      </c>
      <c r="E90" t="s">
        <v>524</v>
      </c>
      <c r="F90">
        <v>2</v>
      </c>
    </row>
    <row r="91" spans="1:6" x14ac:dyDescent="0.4">
      <c r="A91">
        <v>24086</v>
      </c>
      <c r="B91" t="s">
        <v>1508</v>
      </c>
      <c r="C91" s="426" t="s">
        <v>1509</v>
      </c>
      <c r="D91" t="s">
        <v>515</v>
      </c>
      <c r="E91" t="s">
        <v>520</v>
      </c>
      <c r="F91">
        <v>3</v>
      </c>
    </row>
    <row r="92" spans="1:6" x14ac:dyDescent="0.4">
      <c r="A92">
        <v>24087</v>
      </c>
      <c r="B92" t="s">
        <v>1510</v>
      </c>
      <c r="C92" s="426" t="s">
        <v>1511</v>
      </c>
      <c r="D92" t="s">
        <v>515</v>
      </c>
      <c r="E92" t="s">
        <v>1368</v>
      </c>
      <c r="F92">
        <v>2</v>
      </c>
    </row>
    <row r="93" spans="1:6" x14ac:dyDescent="0.4">
      <c r="A93">
        <v>24057</v>
      </c>
      <c r="B93" t="s">
        <v>1512</v>
      </c>
      <c r="C93" s="426" t="s">
        <v>1513</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7ADB-9784-4489-9E83-1DFC3954408E}">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6F48-1091-48B6-BA0C-ECCDA9A552E7}">
  <sheetPr codeName="List9"/>
  <dimension ref="A1:K1019"/>
  <sheetViews>
    <sheetView zoomScaleNormal="100" workbookViewId="0">
      <pane ySplit="4" topLeftCell="A307" activePane="bottomLeft" state="frozen"/>
      <selection activeCell="G8" sqref="G8"/>
      <selection pane="bottomLeft" activeCell="A335" sqref="A33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45587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427</v>
      </c>
      <c r="I5">
        <v>2</v>
      </c>
      <c r="J5">
        <v>183.828</v>
      </c>
      <c r="K5">
        <v>87</v>
      </c>
    </row>
    <row r="6" spans="1:11" x14ac:dyDescent="0.4">
      <c r="A6">
        <v>22167</v>
      </c>
      <c r="B6" t="s">
        <v>1514</v>
      </c>
      <c r="C6" t="s">
        <v>577</v>
      </c>
      <c r="E6" t="s">
        <v>445</v>
      </c>
      <c r="F6">
        <v>43</v>
      </c>
      <c r="G6">
        <v>1973</v>
      </c>
      <c r="H6">
        <v>598</v>
      </c>
      <c r="I6">
        <v>0</v>
      </c>
      <c r="J6">
        <v>0</v>
      </c>
      <c r="K6">
        <v>0</v>
      </c>
    </row>
    <row r="7" spans="1:11" x14ac:dyDescent="0.4">
      <c r="A7">
        <v>24317</v>
      </c>
      <c r="B7" t="s">
        <v>569</v>
      </c>
      <c r="C7" t="s">
        <v>570</v>
      </c>
      <c r="E7" t="s">
        <v>47</v>
      </c>
      <c r="F7">
        <v>33</v>
      </c>
      <c r="G7">
        <v>1954</v>
      </c>
      <c r="H7">
        <v>165</v>
      </c>
      <c r="I7">
        <v>22.157</v>
      </c>
      <c r="J7">
        <v>1224.92</v>
      </c>
      <c r="K7">
        <v>392</v>
      </c>
    </row>
    <row r="8" spans="1:11" x14ac:dyDescent="0.4">
      <c r="A8">
        <v>21018</v>
      </c>
      <c r="B8" t="s">
        <v>1515</v>
      </c>
      <c r="C8" t="s">
        <v>602</v>
      </c>
      <c r="E8" t="s">
        <v>604</v>
      </c>
      <c r="F8">
        <v>69</v>
      </c>
      <c r="G8">
        <v>1979</v>
      </c>
      <c r="H8">
        <v>333</v>
      </c>
      <c r="I8">
        <v>7.2510000000000003</v>
      </c>
      <c r="J8">
        <v>391.27199999999999</v>
      </c>
      <c r="K8">
        <v>157</v>
      </c>
    </row>
    <row r="9" spans="1:11" x14ac:dyDescent="0.4">
      <c r="A9">
        <v>14091</v>
      </c>
      <c r="B9" t="s">
        <v>571</v>
      </c>
      <c r="C9" t="s">
        <v>572</v>
      </c>
      <c r="E9" t="s">
        <v>573</v>
      </c>
      <c r="F9">
        <v>79</v>
      </c>
      <c r="G9">
        <v>1987</v>
      </c>
      <c r="H9">
        <v>599</v>
      </c>
      <c r="I9">
        <v>0</v>
      </c>
      <c r="J9">
        <v>0</v>
      </c>
      <c r="K9">
        <v>0</v>
      </c>
    </row>
    <row r="10" spans="1:11" x14ac:dyDescent="0.4">
      <c r="A10">
        <v>18081</v>
      </c>
      <c r="B10" t="s">
        <v>578</v>
      </c>
      <c r="C10" t="s">
        <v>579</v>
      </c>
      <c r="E10" t="s">
        <v>524</v>
      </c>
      <c r="F10">
        <v>89</v>
      </c>
      <c r="G10">
        <v>1950</v>
      </c>
      <c r="H10">
        <v>309</v>
      </c>
      <c r="I10">
        <v>11.814</v>
      </c>
      <c r="J10">
        <v>463.392</v>
      </c>
      <c r="K10">
        <v>68</v>
      </c>
    </row>
    <row r="11" spans="1:11" x14ac:dyDescent="0.4">
      <c r="A11">
        <v>96209</v>
      </c>
      <c r="B11" t="s">
        <v>578</v>
      </c>
      <c r="C11" t="s">
        <v>572</v>
      </c>
      <c r="E11" t="s">
        <v>532</v>
      </c>
      <c r="F11">
        <v>1</v>
      </c>
      <c r="G11">
        <v>1962</v>
      </c>
      <c r="H11">
        <v>418</v>
      </c>
      <c r="I11">
        <v>2.4380000000000002</v>
      </c>
      <c r="J11">
        <v>199.33099999999999</v>
      </c>
      <c r="K11">
        <v>95</v>
      </c>
    </row>
    <row r="12" spans="1:11" x14ac:dyDescent="0.4">
      <c r="A12">
        <v>18080</v>
      </c>
      <c r="B12" t="s">
        <v>580</v>
      </c>
      <c r="C12" t="s">
        <v>581</v>
      </c>
      <c r="D12" t="s">
        <v>404</v>
      </c>
      <c r="E12" t="s">
        <v>524</v>
      </c>
      <c r="F12">
        <v>89</v>
      </c>
      <c r="G12">
        <v>1949</v>
      </c>
      <c r="H12">
        <v>318</v>
      </c>
      <c r="I12">
        <v>10.377000000000001</v>
      </c>
      <c r="J12">
        <v>424.71600000000001</v>
      </c>
      <c r="K12">
        <v>68</v>
      </c>
    </row>
    <row r="13" spans="1:11" x14ac:dyDescent="0.4">
      <c r="A13">
        <v>96210</v>
      </c>
      <c r="B13" t="s">
        <v>580</v>
      </c>
      <c r="C13" t="s">
        <v>583</v>
      </c>
      <c r="D13" t="s">
        <v>404</v>
      </c>
      <c r="E13" t="s">
        <v>532</v>
      </c>
      <c r="F13">
        <v>1</v>
      </c>
      <c r="G13">
        <v>1962</v>
      </c>
      <c r="H13">
        <v>600</v>
      </c>
      <c r="I13">
        <v>0</v>
      </c>
      <c r="J13">
        <v>0</v>
      </c>
      <c r="K13">
        <v>0</v>
      </c>
    </row>
    <row r="14" spans="1:11" x14ac:dyDescent="0.4">
      <c r="A14">
        <v>22160</v>
      </c>
      <c r="B14" t="s">
        <v>1516</v>
      </c>
      <c r="C14" t="s">
        <v>685</v>
      </c>
      <c r="E14" t="s">
        <v>813</v>
      </c>
      <c r="F14">
        <v>93</v>
      </c>
      <c r="G14">
        <v>2006</v>
      </c>
      <c r="H14">
        <v>601</v>
      </c>
      <c r="I14">
        <v>0</v>
      </c>
      <c r="J14">
        <v>0</v>
      </c>
      <c r="K14">
        <v>0</v>
      </c>
    </row>
    <row r="15" spans="1:11" x14ac:dyDescent="0.4">
      <c r="A15">
        <v>13079</v>
      </c>
      <c r="B15" t="s">
        <v>584</v>
      </c>
      <c r="C15" t="s">
        <v>585</v>
      </c>
      <c r="E15" t="s">
        <v>586</v>
      </c>
      <c r="F15">
        <v>51</v>
      </c>
      <c r="G15">
        <v>1956</v>
      </c>
      <c r="H15">
        <v>151</v>
      </c>
      <c r="I15">
        <v>22.812999999999999</v>
      </c>
      <c r="J15">
        <v>1383.5239999999999</v>
      </c>
      <c r="K15">
        <v>532</v>
      </c>
    </row>
    <row r="16" spans="1:11" x14ac:dyDescent="0.4">
      <c r="A16">
        <v>99528</v>
      </c>
      <c r="B16" t="s">
        <v>584</v>
      </c>
      <c r="C16" t="s">
        <v>588</v>
      </c>
      <c r="E16" t="s">
        <v>587</v>
      </c>
      <c r="F16">
        <v>29</v>
      </c>
      <c r="G16">
        <v>1967</v>
      </c>
      <c r="H16">
        <v>343</v>
      </c>
      <c r="I16">
        <v>5.875</v>
      </c>
      <c r="J16">
        <v>368.39499999999998</v>
      </c>
      <c r="K16">
        <v>125</v>
      </c>
    </row>
    <row r="17" spans="1:11" x14ac:dyDescent="0.4">
      <c r="A17">
        <v>15042</v>
      </c>
      <c r="B17" t="s">
        <v>594</v>
      </c>
      <c r="C17" t="s">
        <v>576</v>
      </c>
      <c r="D17" t="s">
        <v>404</v>
      </c>
      <c r="E17" t="s">
        <v>586</v>
      </c>
      <c r="F17">
        <v>51</v>
      </c>
      <c r="G17">
        <v>1955</v>
      </c>
      <c r="H17">
        <v>152</v>
      </c>
      <c r="I17">
        <v>22.812999999999999</v>
      </c>
      <c r="J17">
        <v>1383.5239999999999</v>
      </c>
      <c r="K17">
        <v>532</v>
      </c>
    </row>
    <row r="18" spans="1:11" x14ac:dyDescent="0.4">
      <c r="A18">
        <v>14008</v>
      </c>
      <c r="B18" t="s">
        <v>595</v>
      </c>
      <c r="C18" t="s">
        <v>596</v>
      </c>
      <c r="E18" t="s">
        <v>443</v>
      </c>
      <c r="F18">
        <v>30</v>
      </c>
      <c r="G18">
        <v>1978</v>
      </c>
      <c r="H18">
        <v>29</v>
      </c>
      <c r="I18">
        <v>41.375</v>
      </c>
      <c r="J18">
        <v>2811.36</v>
      </c>
      <c r="K18">
        <v>1323</v>
      </c>
    </row>
    <row r="19" spans="1:11" x14ac:dyDescent="0.4">
      <c r="A19">
        <v>23233</v>
      </c>
      <c r="B19" t="s">
        <v>1517</v>
      </c>
      <c r="C19" t="s">
        <v>1518</v>
      </c>
      <c r="D19" t="s">
        <v>678</v>
      </c>
      <c r="E19" t="s">
        <v>750</v>
      </c>
      <c r="F19">
        <v>74</v>
      </c>
      <c r="G19">
        <v>2012</v>
      </c>
      <c r="H19">
        <v>594</v>
      </c>
      <c r="I19">
        <v>6.3E-2</v>
      </c>
      <c r="J19">
        <v>1.6659999999999999</v>
      </c>
      <c r="K19">
        <v>0</v>
      </c>
    </row>
    <row r="20" spans="1:11" x14ac:dyDescent="0.4">
      <c r="A20">
        <v>23232</v>
      </c>
      <c r="B20" t="s">
        <v>1517</v>
      </c>
      <c r="C20" t="s">
        <v>1519</v>
      </c>
      <c r="D20" t="s">
        <v>678</v>
      </c>
      <c r="E20" t="s">
        <v>750</v>
      </c>
      <c r="F20">
        <v>74</v>
      </c>
      <c r="G20">
        <v>2009</v>
      </c>
      <c r="H20">
        <v>589</v>
      </c>
      <c r="I20">
        <v>0.5</v>
      </c>
      <c r="J20">
        <v>13.327999999999999</v>
      </c>
      <c r="K20">
        <v>0</v>
      </c>
    </row>
    <row r="21" spans="1:11" x14ac:dyDescent="0.4">
      <c r="A21">
        <v>17060</v>
      </c>
      <c r="B21" t="s">
        <v>600</v>
      </c>
      <c r="C21" t="s">
        <v>602</v>
      </c>
      <c r="E21" t="s">
        <v>437</v>
      </c>
      <c r="F21">
        <v>22</v>
      </c>
      <c r="G21">
        <v>2004</v>
      </c>
      <c r="H21">
        <v>401</v>
      </c>
      <c r="I21">
        <v>6.7190000000000003</v>
      </c>
      <c r="J21">
        <v>234.54</v>
      </c>
      <c r="K21">
        <v>0</v>
      </c>
    </row>
    <row r="22" spans="1:11" x14ac:dyDescent="0.4">
      <c r="A22">
        <v>24505</v>
      </c>
      <c r="B22" t="s">
        <v>1520</v>
      </c>
      <c r="C22" t="s">
        <v>731</v>
      </c>
      <c r="D22" t="s">
        <v>404</v>
      </c>
      <c r="E22" t="s">
        <v>862</v>
      </c>
      <c r="F22">
        <v>83</v>
      </c>
      <c r="G22">
        <v>1977</v>
      </c>
      <c r="H22">
        <v>221</v>
      </c>
      <c r="I22">
        <v>15.5</v>
      </c>
      <c r="J22">
        <v>820.50800000000004</v>
      </c>
      <c r="K22">
        <v>234</v>
      </c>
    </row>
    <row r="23" spans="1:11" x14ac:dyDescent="0.4">
      <c r="A23">
        <v>18033</v>
      </c>
      <c r="B23" t="s">
        <v>607</v>
      </c>
      <c r="C23" t="s">
        <v>579</v>
      </c>
      <c r="E23" t="s">
        <v>568</v>
      </c>
      <c r="F23">
        <v>81</v>
      </c>
      <c r="G23">
        <v>1999</v>
      </c>
      <c r="H23">
        <v>602</v>
      </c>
      <c r="I23">
        <v>0</v>
      </c>
      <c r="J23">
        <v>0</v>
      </c>
      <c r="K23">
        <v>0</v>
      </c>
    </row>
    <row r="24" spans="1:11" x14ac:dyDescent="0.4">
      <c r="A24">
        <v>16049</v>
      </c>
      <c r="B24" t="s">
        <v>608</v>
      </c>
      <c r="C24" t="s">
        <v>579</v>
      </c>
      <c r="E24" t="s">
        <v>568</v>
      </c>
      <c r="F24">
        <v>81</v>
      </c>
      <c r="G24">
        <v>1973</v>
      </c>
      <c r="H24">
        <v>268</v>
      </c>
      <c r="I24">
        <v>12.002000000000001</v>
      </c>
      <c r="J24">
        <v>592.178</v>
      </c>
      <c r="K24">
        <v>106</v>
      </c>
    </row>
    <row r="25" spans="1:11" x14ac:dyDescent="0.4">
      <c r="A25">
        <v>21012</v>
      </c>
      <c r="B25" t="s">
        <v>1521</v>
      </c>
      <c r="C25" t="s">
        <v>1164</v>
      </c>
      <c r="E25" t="s">
        <v>568</v>
      </c>
      <c r="F25">
        <v>81</v>
      </c>
      <c r="G25">
        <v>1973</v>
      </c>
      <c r="H25">
        <v>270</v>
      </c>
      <c r="I25">
        <v>11.565</v>
      </c>
      <c r="J25">
        <v>583.27200000000005</v>
      </c>
      <c r="K25">
        <v>114</v>
      </c>
    </row>
    <row r="26" spans="1:11" x14ac:dyDescent="0.4">
      <c r="A26">
        <v>23217</v>
      </c>
      <c r="B26" t="s">
        <v>1522</v>
      </c>
      <c r="C26" t="s">
        <v>685</v>
      </c>
      <c r="E26" t="s">
        <v>1368</v>
      </c>
      <c r="F26">
        <v>96</v>
      </c>
      <c r="G26">
        <v>1959</v>
      </c>
      <c r="H26">
        <v>167</v>
      </c>
      <c r="I26">
        <v>17.844000000000001</v>
      </c>
      <c r="J26">
        <v>1223.537</v>
      </c>
      <c r="K26">
        <v>521</v>
      </c>
    </row>
    <row r="27" spans="1:11" x14ac:dyDescent="0.4">
      <c r="A27">
        <v>28005</v>
      </c>
      <c r="B27" t="s">
        <v>611</v>
      </c>
      <c r="C27" t="s">
        <v>602</v>
      </c>
      <c r="E27" t="s">
        <v>612</v>
      </c>
      <c r="F27">
        <v>2</v>
      </c>
      <c r="G27">
        <v>1953</v>
      </c>
      <c r="H27">
        <v>140</v>
      </c>
      <c r="I27">
        <v>24.594000000000001</v>
      </c>
      <c r="J27">
        <v>1459.6389999999999</v>
      </c>
      <c r="K27">
        <v>430</v>
      </c>
    </row>
    <row r="28" spans="1:11" x14ac:dyDescent="0.4">
      <c r="A28">
        <v>28056</v>
      </c>
      <c r="B28" t="s">
        <v>613</v>
      </c>
      <c r="C28" t="s">
        <v>614</v>
      </c>
      <c r="D28" t="s">
        <v>404</v>
      </c>
      <c r="E28" t="s">
        <v>612</v>
      </c>
      <c r="F28">
        <v>2</v>
      </c>
      <c r="G28">
        <v>1952</v>
      </c>
      <c r="H28">
        <v>164</v>
      </c>
      <c r="I28">
        <v>17.846</v>
      </c>
      <c r="J28">
        <v>1232.461</v>
      </c>
      <c r="K28">
        <v>468</v>
      </c>
    </row>
    <row r="29" spans="1:11" x14ac:dyDescent="0.4">
      <c r="A29">
        <v>24552</v>
      </c>
      <c r="B29" t="s">
        <v>615</v>
      </c>
      <c r="C29" t="s">
        <v>592</v>
      </c>
      <c r="D29" t="s">
        <v>404</v>
      </c>
      <c r="E29" t="s">
        <v>532</v>
      </c>
      <c r="F29">
        <v>1</v>
      </c>
      <c r="G29">
        <v>1945</v>
      </c>
      <c r="H29">
        <v>603</v>
      </c>
      <c r="I29">
        <v>0</v>
      </c>
      <c r="J29">
        <v>0</v>
      </c>
      <c r="K29">
        <v>0</v>
      </c>
    </row>
    <row r="30" spans="1:11" x14ac:dyDescent="0.4">
      <c r="A30">
        <v>21064</v>
      </c>
      <c r="B30" t="s">
        <v>1523</v>
      </c>
      <c r="C30" t="s">
        <v>574</v>
      </c>
      <c r="E30" t="s">
        <v>768</v>
      </c>
      <c r="F30">
        <v>68</v>
      </c>
      <c r="G30">
        <v>1978</v>
      </c>
      <c r="H30">
        <v>370</v>
      </c>
      <c r="I30">
        <v>4.0010000000000003</v>
      </c>
      <c r="J30">
        <v>316.72500000000002</v>
      </c>
      <c r="K30">
        <v>146</v>
      </c>
    </row>
    <row r="31" spans="1:11" x14ac:dyDescent="0.4">
      <c r="A31">
        <v>21009</v>
      </c>
      <c r="B31" t="s">
        <v>1523</v>
      </c>
      <c r="C31" t="s">
        <v>1524</v>
      </c>
      <c r="E31" t="s">
        <v>768</v>
      </c>
      <c r="F31">
        <v>68</v>
      </c>
      <c r="G31">
        <v>1992</v>
      </c>
      <c r="H31">
        <v>395</v>
      </c>
      <c r="I31">
        <v>3.3759999999999999</v>
      </c>
      <c r="J31">
        <v>242.00399999999999</v>
      </c>
      <c r="K31">
        <v>95</v>
      </c>
    </row>
    <row r="32" spans="1:11" x14ac:dyDescent="0.4">
      <c r="A32">
        <v>19023</v>
      </c>
      <c r="B32" t="s">
        <v>616</v>
      </c>
      <c r="C32" t="s">
        <v>617</v>
      </c>
      <c r="D32" t="s">
        <v>404</v>
      </c>
      <c r="E32" t="s">
        <v>586</v>
      </c>
      <c r="F32">
        <v>51</v>
      </c>
      <c r="G32">
        <v>1956</v>
      </c>
      <c r="H32">
        <v>127</v>
      </c>
      <c r="I32">
        <v>22.689</v>
      </c>
      <c r="J32">
        <v>1561.377</v>
      </c>
      <c r="K32">
        <v>587</v>
      </c>
    </row>
    <row r="33" spans="1:11" x14ac:dyDescent="0.4">
      <c r="A33">
        <v>12030</v>
      </c>
      <c r="B33" t="s">
        <v>621</v>
      </c>
      <c r="C33" t="s">
        <v>622</v>
      </c>
      <c r="D33" t="s">
        <v>404</v>
      </c>
      <c r="E33" t="s">
        <v>620</v>
      </c>
      <c r="F33">
        <v>73</v>
      </c>
      <c r="G33">
        <v>1948</v>
      </c>
      <c r="H33">
        <v>489</v>
      </c>
      <c r="I33">
        <v>5.125</v>
      </c>
      <c r="J33">
        <v>99.427000000000007</v>
      </c>
      <c r="K33">
        <v>0</v>
      </c>
    </row>
    <row r="34" spans="1:11" x14ac:dyDescent="0.4">
      <c r="A34">
        <v>22161</v>
      </c>
      <c r="B34" t="s">
        <v>1525</v>
      </c>
      <c r="C34" t="s">
        <v>1526</v>
      </c>
      <c r="E34" t="s">
        <v>813</v>
      </c>
      <c r="F34">
        <v>93</v>
      </c>
      <c r="G34">
        <v>2006</v>
      </c>
      <c r="H34">
        <v>604</v>
      </c>
      <c r="I34">
        <v>0</v>
      </c>
      <c r="J34">
        <v>0</v>
      </c>
      <c r="K34">
        <v>0</v>
      </c>
    </row>
    <row r="35" spans="1:11" x14ac:dyDescent="0.4">
      <c r="A35">
        <v>14081</v>
      </c>
      <c r="B35" t="s">
        <v>624</v>
      </c>
      <c r="C35" t="s">
        <v>625</v>
      </c>
      <c r="D35" t="s">
        <v>404</v>
      </c>
      <c r="E35" t="s">
        <v>573</v>
      </c>
      <c r="F35">
        <v>79</v>
      </c>
      <c r="G35">
        <v>1982</v>
      </c>
      <c r="H35">
        <v>352</v>
      </c>
      <c r="I35">
        <v>3.859</v>
      </c>
      <c r="J35">
        <v>351.73099999999999</v>
      </c>
      <c r="K35">
        <v>171</v>
      </c>
    </row>
    <row r="36" spans="1:11" x14ac:dyDescent="0.4">
      <c r="A36">
        <v>10076</v>
      </c>
      <c r="B36" t="s">
        <v>628</v>
      </c>
      <c r="C36" t="s">
        <v>629</v>
      </c>
      <c r="E36" t="s">
        <v>604</v>
      </c>
      <c r="F36">
        <v>69</v>
      </c>
      <c r="G36">
        <v>1947</v>
      </c>
      <c r="H36">
        <v>579</v>
      </c>
      <c r="I36">
        <v>1.25</v>
      </c>
      <c r="J36">
        <v>28.798999999999999</v>
      </c>
      <c r="K36">
        <v>0</v>
      </c>
    </row>
    <row r="37" spans="1:11" x14ac:dyDescent="0.4">
      <c r="A37">
        <v>23230</v>
      </c>
      <c r="B37" t="s">
        <v>1527</v>
      </c>
      <c r="C37" t="s">
        <v>629</v>
      </c>
      <c r="E37" t="s">
        <v>520</v>
      </c>
      <c r="F37">
        <v>64</v>
      </c>
      <c r="G37">
        <v>1952</v>
      </c>
      <c r="H37">
        <v>605</v>
      </c>
      <c r="I37">
        <v>0</v>
      </c>
      <c r="J37">
        <v>0</v>
      </c>
      <c r="K37">
        <v>0</v>
      </c>
    </row>
    <row r="38" spans="1:11" x14ac:dyDescent="0.4">
      <c r="A38">
        <v>16002</v>
      </c>
      <c r="B38" t="s">
        <v>632</v>
      </c>
      <c r="C38" t="s">
        <v>574</v>
      </c>
      <c r="E38" t="s">
        <v>633</v>
      </c>
      <c r="F38">
        <v>62</v>
      </c>
      <c r="G38">
        <v>1978</v>
      </c>
      <c r="H38">
        <v>583</v>
      </c>
      <c r="I38">
        <v>0.75</v>
      </c>
      <c r="J38">
        <v>18.617000000000001</v>
      </c>
      <c r="K38">
        <v>0</v>
      </c>
    </row>
    <row r="39" spans="1:11" x14ac:dyDescent="0.4">
      <c r="A39">
        <v>23259</v>
      </c>
      <c r="B39" t="s">
        <v>1528</v>
      </c>
      <c r="C39" t="s">
        <v>711</v>
      </c>
      <c r="D39" t="s">
        <v>678</v>
      </c>
      <c r="E39" t="s">
        <v>618</v>
      </c>
      <c r="F39">
        <v>95</v>
      </c>
      <c r="G39">
        <v>2007</v>
      </c>
      <c r="H39">
        <v>606</v>
      </c>
      <c r="I39">
        <v>0</v>
      </c>
      <c r="J39">
        <v>0</v>
      </c>
      <c r="K39">
        <v>0</v>
      </c>
    </row>
    <row r="40" spans="1:11" x14ac:dyDescent="0.4">
      <c r="A40">
        <v>23258</v>
      </c>
      <c r="B40" t="s">
        <v>1529</v>
      </c>
      <c r="C40" t="s">
        <v>980</v>
      </c>
      <c r="D40" t="s">
        <v>399</v>
      </c>
      <c r="E40" t="s">
        <v>618</v>
      </c>
      <c r="F40">
        <v>95</v>
      </c>
      <c r="G40">
        <v>2009</v>
      </c>
      <c r="H40">
        <v>420</v>
      </c>
      <c r="I40">
        <v>4.7809999999999997</v>
      </c>
      <c r="J40">
        <v>193.82900000000001</v>
      </c>
      <c r="K40">
        <v>30</v>
      </c>
    </row>
    <row r="41" spans="1:11" x14ac:dyDescent="0.4">
      <c r="A41">
        <v>22182</v>
      </c>
      <c r="B41" t="s">
        <v>1530</v>
      </c>
      <c r="C41" t="s">
        <v>948</v>
      </c>
      <c r="D41" t="s">
        <v>404</v>
      </c>
      <c r="E41" t="s">
        <v>1531</v>
      </c>
      <c r="F41">
        <v>100</v>
      </c>
      <c r="G41">
        <v>1973</v>
      </c>
      <c r="H41">
        <v>121</v>
      </c>
      <c r="I41">
        <v>24.157</v>
      </c>
      <c r="J41">
        <v>1602.779</v>
      </c>
      <c r="K41">
        <v>715</v>
      </c>
    </row>
    <row r="42" spans="1:11" x14ac:dyDescent="0.4">
      <c r="A42">
        <v>22183</v>
      </c>
      <c r="B42" t="s">
        <v>1530</v>
      </c>
      <c r="C42" t="s">
        <v>1532</v>
      </c>
      <c r="D42" t="s">
        <v>399</v>
      </c>
      <c r="E42" t="s">
        <v>1531</v>
      </c>
      <c r="F42">
        <v>100</v>
      </c>
      <c r="G42">
        <v>2012</v>
      </c>
      <c r="H42">
        <v>23</v>
      </c>
      <c r="I42">
        <v>44.25</v>
      </c>
      <c r="J42">
        <v>3000.08</v>
      </c>
      <c r="K42">
        <v>1351</v>
      </c>
    </row>
    <row r="43" spans="1:11" x14ac:dyDescent="0.4">
      <c r="A43">
        <v>22181</v>
      </c>
      <c r="B43" t="s">
        <v>1530</v>
      </c>
      <c r="C43" t="s">
        <v>1533</v>
      </c>
      <c r="E43" t="s">
        <v>1531</v>
      </c>
      <c r="F43">
        <v>100</v>
      </c>
      <c r="G43">
        <v>1964</v>
      </c>
      <c r="H43">
        <v>30</v>
      </c>
      <c r="I43">
        <v>38.25</v>
      </c>
      <c r="J43">
        <v>2788.5050000000001</v>
      </c>
      <c r="K43">
        <v>1425</v>
      </c>
    </row>
    <row r="44" spans="1:11" x14ac:dyDescent="0.4">
      <c r="A44">
        <v>16050</v>
      </c>
      <c r="B44" t="s">
        <v>635</v>
      </c>
      <c r="C44" t="s">
        <v>636</v>
      </c>
      <c r="E44" t="s">
        <v>568</v>
      </c>
      <c r="F44">
        <v>81</v>
      </c>
      <c r="G44">
        <v>1958</v>
      </c>
      <c r="H44">
        <v>358</v>
      </c>
      <c r="I44">
        <v>6.0010000000000003</v>
      </c>
      <c r="J44">
        <v>335.928</v>
      </c>
      <c r="K44">
        <v>91</v>
      </c>
    </row>
    <row r="45" spans="1:11" x14ac:dyDescent="0.4">
      <c r="A45">
        <v>13055</v>
      </c>
      <c r="B45" t="s">
        <v>638</v>
      </c>
      <c r="C45" t="s">
        <v>589</v>
      </c>
      <c r="E45" t="s">
        <v>443</v>
      </c>
      <c r="F45">
        <v>30</v>
      </c>
      <c r="G45">
        <v>1971</v>
      </c>
      <c r="H45">
        <v>251</v>
      </c>
      <c r="I45">
        <v>19.030999999999999</v>
      </c>
      <c r="J45">
        <v>680.97400000000005</v>
      </c>
      <c r="K45">
        <v>30</v>
      </c>
    </row>
    <row r="46" spans="1:11" x14ac:dyDescent="0.4">
      <c r="A46">
        <v>14078</v>
      </c>
      <c r="B46" t="s">
        <v>639</v>
      </c>
      <c r="C46" t="s">
        <v>589</v>
      </c>
      <c r="E46" t="s">
        <v>573</v>
      </c>
      <c r="F46">
        <v>79</v>
      </c>
      <c r="G46">
        <v>1985</v>
      </c>
      <c r="H46">
        <v>607</v>
      </c>
      <c r="I46">
        <v>0</v>
      </c>
      <c r="J46">
        <v>0</v>
      </c>
      <c r="K46">
        <v>0</v>
      </c>
    </row>
    <row r="47" spans="1:11" x14ac:dyDescent="0.4">
      <c r="A47">
        <v>23205</v>
      </c>
      <c r="B47" t="s">
        <v>640</v>
      </c>
      <c r="C47" t="s">
        <v>1062</v>
      </c>
      <c r="D47" t="s">
        <v>399</v>
      </c>
      <c r="E47" t="s">
        <v>813</v>
      </c>
      <c r="F47">
        <v>93</v>
      </c>
      <c r="G47">
        <v>2007</v>
      </c>
      <c r="H47">
        <v>608</v>
      </c>
      <c r="I47">
        <v>0</v>
      </c>
      <c r="J47">
        <v>0</v>
      </c>
      <c r="K47">
        <v>0</v>
      </c>
    </row>
    <row r="48" spans="1:11" x14ac:dyDescent="0.4">
      <c r="A48">
        <v>23049</v>
      </c>
      <c r="B48" t="s">
        <v>1534</v>
      </c>
      <c r="C48" t="s">
        <v>619</v>
      </c>
      <c r="E48" t="s">
        <v>548</v>
      </c>
      <c r="F48">
        <v>44</v>
      </c>
      <c r="G48">
        <v>1985</v>
      </c>
      <c r="H48">
        <v>609</v>
      </c>
      <c r="I48">
        <v>0</v>
      </c>
      <c r="J48">
        <v>0</v>
      </c>
      <c r="K48">
        <v>0</v>
      </c>
    </row>
    <row r="49" spans="1:11" x14ac:dyDescent="0.4">
      <c r="A49">
        <v>26011</v>
      </c>
      <c r="B49" t="s">
        <v>644</v>
      </c>
      <c r="C49" t="s">
        <v>636</v>
      </c>
      <c r="E49" t="s">
        <v>532</v>
      </c>
      <c r="F49">
        <v>1</v>
      </c>
      <c r="G49">
        <v>1987</v>
      </c>
      <c r="H49">
        <v>8</v>
      </c>
      <c r="I49">
        <v>47.375</v>
      </c>
      <c r="J49">
        <v>3725.145</v>
      </c>
      <c r="K49">
        <v>1983</v>
      </c>
    </row>
    <row r="50" spans="1:11" x14ac:dyDescent="0.4">
      <c r="A50">
        <v>16143</v>
      </c>
      <c r="B50" t="s">
        <v>1535</v>
      </c>
      <c r="C50" t="s">
        <v>711</v>
      </c>
      <c r="D50" t="s">
        <v>404</v>
      </c>
      <c r="E50" t="s">
        <v>566</v>
      </c>
      <c r="F50">
        <v>86</v>
      </c>
      <c r="G50">
        <v>1967</v>
      </c>
      <c r="H50">
        <v>610</v>
      </c>
      <c r="I50">
        <v>0</v>
      </c>
      <c r="J50">
        <v>0</v>
      </c>
      <c r="K50">
        <v>0</v>
      </c>
    </row>
    <row r="51" spans="1:11" x14ac:dyDescent="0.4">
      <c r="A51">
        <v>11049</v>
      </c>
      <c r="B51" t="s">
        <v>646</v>
      </c>
      <c r="C51" t="s">
        <v>647</v>
      </c>
      <c r="E51" t="s">
        <v>532</v>
      </c>
      <c r="F51">
        <v>1</v>
      </c>
      <c r="G51">
        <v>1953</v>
      </c>
      <c r="H51">
        <v>305</v>
      </c>
      <c r="I51">
        <v>8.0939999999999994</v>
      </c>
      <c r="J51">
        <v>480.47699999999998</v>
      </c>
      <c r="K51">
        <v>179</v>
      </c>
    </row>
    <row r="52" spans="1:11" x14ac:dyDescent="0.4">
      <c r="A52">
        <v>16033</v>
      </c>
      <c r="B52" t="s">
        <v>648</v>
      </c>
      <c r="C52" t="s">
        <v>623</v>
      </c>
      <c r="E52" t="s">
        <v>437</v>
      </c>
      <c r="F52">
        <v>22</v>
      </c>
      <c r="G52">
        <v>1977</v>
      </c>
      <c r="H52">
        <v>582</v>
      </c>
      <c r="I52">
        <v>0.65600000000000003</v>
      </c>
      <c r="J52">
        <v>18.899000000000001</v>
      </c>
      <c r="K52">
        <v>0</v>
      </c>
    </row>
    <row r="53" spans="1:11" x14ac:dyDescent="0.4">
      <c r="A53">
        <v>96005</v>
      </c>
      <c r="B53" t="s">
        <v>650</v>
      </c>
      <c r="C53" t="s">
        <v>623</v>
      </c>
      <c r="E53" t="s">
        <v>523</v>
      </c>
      <c r="F53">
        <v>63</v>
      </c>
      <c r="G53">
        <v>1946</v>
      </c>
      <c r="H53">
        <v>206</v>
      </c>
      <c r="I53">
        <v>21.062999999999999</v>
      </c>
      <c r="J53">
        <v>937.01900000000001</v>
      </c>
      <c r="K53">
        <v>183</v>
      </c>
    </row>
    <row r="54" spans="1:11" x14ac:dyDescent="0.4">
      <c r="A54">
        <v>13006</v>
      </c>
      <c r="B54" t="s">
        <v>1536</v>
      </c>
      <c r="C54" t="s">
        <v>603</v>
      </c>
      <c r="E54" t="s">
        <v>651</v>
      </c>
      <c r="F54">
        <v>75</v>
      </c>
      <c r="G54">
        <v>1987</v>
      </c>
      <c r="H54">
        <v>611</v>
      </c>
      <c r="I54">
        <v>0</v>
      </c>
      <c r="J54">
        <v>0</v>
      </c>
      <c r="K54">
        <v>0</v>
      </c>
    </row>
    <row r="55" spans="1:11" x14ac:dyDescent="0.4">
      <c r="A55">
        <v>13005</v>
      </c>
      <c r="B55" t="s">
        <v>1537</v>
      </c>
      <c r="C55" t="s">
        <v>603</v>
      </c>
      <c r="E55" t="s">
        <v>651</v>
      </c>
      <c r="F55">
        <v>75</v>
      </c>
      <c r="G55">
        <v>1963</v>
      </c>
      <c r="H55">
        <v>137</v>
      </c>
      <c r="I55">
        <v>24.530999999999999</v>
      </c>
      <c r="J55">
        <v>1483.26</v>
      </c>
      <c r="K55">
        <v>480</v>
      </c>
    </row>
    <row r="56" spans="1:11" x14ac:dyDescent="0.4">
      <c r="A56">
        <v>20523</v>
      </c>
      <c r="B56" t="s">
        <v>652</v>
      </c>
      <c r="C56" t="s">
        <v>653</v>
      </c>
      <c r="D56" t="s">
        <v>404</v>
      </c>
      <c r="E56" t="s">
        <v>573</v>
      </c>
      <c r="F56">
        <v>79</v>
      </c>
      <c r="G56">
        <v>1988</v>
      </c>
      <c r="H56">
        <v>612</v>
      </c>
      <c r="I56">
        <v>0</v>
      </c>
      <c r="J56">
        <v>0</v>
      </c>
      <c r="K56">
        <v>0</v>
      </c>
    </row>
    <row r="57" spans="1:11" x14ac:dyDescent="0.4">
      <c r="A57">
        <v>13007</v>
      </c>
      <c r="B57" t="s">
        <v>652</v>
      </c>
      <c r="C57" t="s">
        <v>654</v>
      </c>
      <c r="D57" t="s">
        <v>404</v>
      </c>
      <c r="E57" t="s">
        <v>651</v>
      </c>
      <c r="F57">
        <v>75</v>
      </c>
      <c r="G57">
        <v>1966</v>
      </c>
      <c r="H57">
        <v>203</v>
      </c>
      <c r="I57">
        <v>15.656000000000001</v>
      </c>
      <c r="J57">
        <v>959.03800000000001</v>
      </c>
      <c r="K57">
        <v>301</v>
      </c>
    </row>
    <row r="58" spans="1:11" x14ac:dyDescent="0.4">
      <c r="A58">
        <v>23228</v>
      </c>
      <c r="B58" t="s">
        <v>655</v>
      </c>
      <c r="C58" t="s">
        <v>656</v>
      </c>
      <c r="E58" t="s">
        <v>443</v>
      </c>
      <c r="F58">
        <v>30</v>
      </c>
      <c r="G58">
        <v>1996</v>
      </c>
      <c r="H58">
        <v>613</v>
      </c>
      <c r="I58">
        <v>0</v>
      </c>
      <c r="J58">
        <v>0</v>
      </c>
      <c r="K58">
        <v>0</v>
      </c>
    </row>
    <row r="59" spans="1:11" x14ac:dyDescent="0.4">
      <c r="A59">
        <v>24546</v>
      </c>
      <c r="B59" t="s">
        <v>1538</v>
      </c>
      <c r="C59" t="s">
        <v>1539</v>
      </c>
      <c r="D59" t="s">
        <v>404</v>
      </c>
      <c r="E59" t="s">
        <v>699</v>
      </c>
      <c r="F59">
        <v>54</v>
      </c>
      <c r="G59">
        <v>1954</v>
      </c>
      <c r="H59">
        <v>376</v>
      </c>
      <c r="I59">
        <v>4.2809999999999997</v>
      </c>
      <c r="J59">
        <v>302.68599999999998</v>
      </c>
      <c r="K59">
        <v>168</v>
      </c>
    </row>
    <row r="60" spans="1:11" x14ac:dyDescent="0.4">
      <c r="A60">
        <v>24545</v>
      </c>
      <c r="B60" t="s">
        <v>1538</v>
      </c>
      <c r="C60" t="s">
        <v>1540</v>
      </c>
      <c r="E60" t="s">
        <v>699</v>
      </c>
      <c r="F60">
        <v>54</v>
      </c>
      <c r="G60">
        <v>1955</v>
      </c>
      <c r="H60">
        <v>351</v>
      </c>
      <c r="I60">
        <v>4.625</v>
      </c>
      <c r="J60">
        <v>352.38200000000001</v>
      </c>
      <c r="K60">
        <v>202</v>
      </c>
    </row>
    <row r="61" spans="1:11" x14ac:dyDescent="0.4">
      <c r="A61">
        <v>20563</v>
      </c>
      <c r="B61" t="s">
        <v>657</v>
      </c>
      <c r="C61" t="s">
        <v>579</v>
      </c>
      <c r="E61" t="s">
        <v>658</v>
      </c>
      <c r="F61">
        <v>92</v>
      </c>
      <c r="G61">
        <v>1960</v>
      </c>
      <c r="H61">
        <v>425</v>
      </c>
      <c r="I61">
        <v>5.407</v>
      </c>
      <c r="J61">
        <v>186.68899999999999</v>
      </c>
      <c r="K61">
        <v>0</v>
      </c>
    </row>
    <row r="62" spans="1:11" x14ac:dyDescent="0.4">
      <c r="A62">
        <v>20504</v>
      </c>
      <c r="B62" t="s">
        <v>659</v>
      </c>
      <c r="C62" t="s">
        <v>660</v>
      </c>
      <c r="E62" t="s">
        <v>29</v>
      </c>
      <c r="F62">
        <v>17</v>
      </c>
      <c r="G62">
        <v>1967</v>
      </c>
      <c r="H62">
        <v>48</v>
      </c>
      <c r="I62">
        <v>33.063000000000002</v>
      </c>
      <c r="J62">
        <v>2556.1959999999999</v>
      </c>
      <c r="K62">
        <v>1225</v>
      </c>
    </row>
    <row r="63" spans="1:11" x14ac:dyDescent="0.4">
      <c r="A63">
        <v>20700</v>
      </c>
      <c r="B63" t="s">
        <v>661</v>
      </c>
      <c r="C63" t="s">
        <v>662</v>
      </c>
      <c r="D63" t="s">
        <v>404</v>
      </c>
      <c r="E63" t="s">
        <v>29</v>
      </c>
      <c r="F63">
        <v>17</v>
      </c>
      <c r="G63">
        <v>1970</v>
      </c>
      <c r="H63">
        <v>574</v>
      </c>
      <c r="I63">
        <v>0.875</v>
      </c>
      <c r="J63">
        <v>31.923999999999999</v>
      </c>
      <c r="K63">
        <v>0</v>
      </c>
    </row>
    <row r="64" spans="1:11" x14ac:dyDescent="0.4">
      <c r="A64">
        <v>96034</v>
      </c>
      <c r="B64" t="s">
        <v>663</v>
      </c>
      <c r="C64" t="s">
        <v>609</v>
      </c>
      <c r="E64" t="s">
        <v>532</v>
      </c>
      <c r="F64">
        <v>1</v>
      </c>
      <c r="G64">
        <v>1966</v>
      </c>
      <c r="H64">
        <v>172</v>
      </c>
      <c r="I64">
        <v>23.437999999999999</v>
      </c>
      <c r="J64">
        <v>1178.9680000000001</v>
      </c>
      <c r="K64">
        <v>283</v>
      </c>
    </row>
    <row r="65" spans="1:11" x14ac:dyDescent="0.4">
      <c r="A65">
        <v>13040</v>
      </c>
      <c r="B65" t="s">
        <v>663</v>
      </c>
      <c r="C65" t="s">
        <v>665</v>
      </c>
      <c r="E65" t="s">
        <v>532</v>
      </c>
      <c r="F65">
        <v>1</v>
      </c>
      <c r="G65">
        <v>2003</v>
      </c>
      <c r="H65">
        <v>73</v>
      </c>
      <c r="I65">
        <v>42.938000000000002</v>
      </c>
      <c r="J65">
        <v>2176.502</v>
      </c>
      <c r="K65">
        <v>719</v>
      </c>
    </row>
    <row r="66" spans="1:11" x14ac:dyDescent="0.4">
      <c r="A66">
        <v>96043</v>
      </c>
      <c r="B66" t="s">
        <v>666</v>
      </c>
      <c r="C66" t="s">
        <v>645</v>
      </c>
      <c r="D66" t="s">
        <v>404</v>
      </c>
      <c r="E66" t="s">
        <v>532</v>
      </c>
      <c r="F66">
        <v>1</v>
      </c>
      <c r="G66">
        <v>1973</v>
      </c>
      <c r="H66">
        <v>422</v>
      </c>
      <c r="I66">
        <v>6.75</v>
      </c>
      <c r="J66">
        <v>193.685</v>
      </c>
      <c r="K66">
        <v>0</v>
      </c>
    </row>
    <row r="67" spans="1:11" x14ac:dyDescent="0.4">
      <c r="A67">
        <v>26009</v>
      </c>
      <c r="B67" t="s">
        <v>667</v>
      </c>
      <c r="C67" t="s">
        <v>668</v>
      </c>
      <c r="E67" t="s">
        <v>532</v>
      </c>
      <c r="F67">
        <v>1</v>
      </c>
      <c r="G67">
        <v>1956</v>
      </c>
      <c r="H67">
        <v>218</v>
      </c>
      <c r="I67">
        <v>18.033000000000001</v>
      </c>
      <c r="J67">
        <v>836.37300000000005</v>
      </c>
      <c r="K67">
        <v>146</v>
      </c>
    </row>
    <row r="68" spans="1:11" x14ac:dyDescent="0.4">
      <c r="A68">
        <v>28008</v>
      </c>
      <c r="B68" t="s">
        <v>669</v>
      </c>
      <c r="C68" t="s">
        <v>617</v>
      </c>
      <c r="D68" t="s">
        <v>404</v>
      </c>
      <c r="E68" t="s">
        <v>532</v>
      </c>
      <c r="F68">
        <v>1</v>
      </c>
      <c r="G68">
        <v>1956</v>
      </c>
      <c r="H68">
        <v>241</v>
      </c>
      <c r="I68">
        <v>14.157999999999999</v>
      </c>
      <c r="J68">
        <v>712.84699999999998</v>
      </c>
      <c r="K68">
        <v>146</v>
      </c>
    </row>
    <row r="69" spans="1:11" x14ac:dyDescent="0.4">
      <c r="A69">
        <v>96141</v>
      </c>
      <c r="B69" t="s">
        <v>670</v>
      </c>
      <c r="C69" t="s">
        <v>574</v>
      </c>
      <c r="E69" t="s">
        <v>671</v>
      </c>
      <c r="F69">
        <v>15</v>
      </c>
      <c r="G69">
        <v>1958</v>
      </c>
      <c r="H69">
        <v>614</v>
      </c>
      <c r="I69">
        <v>0</v>
      </c>
      <c r="J69">
        <v>0</v>
      </c>
      <c r="K69">
        <v>0</v>
      </c>
    </row>
    <row r="70" spans="1:11" x14ac:dyDescent="0.4">
      <c r="A70">
        <v>96181</v>
      </c>
      <c r="B70" t="s">
        <v>672</v>
      </c>
      <c r="C70" t="s">
        <v>637</v>
      </c>
      <c r="D70" t="s">
        <v>404</v>
      </c>
      <c r="E70" t="s">
        <v>534</v>
      </c>
      <c r="F70">
        <v>13</v>
      </c>
      <c r="G70">
        <v>1961</v>
      </c>
      <c r="H70">
        <v>531</v>
      </c>
      <c r="I70">
        <v>2</v>
      </c>
      <c r="J70">
        <v>54.253999999999998</v>
      </c>
      <c r="K70">
        <v>0</v>
      </c>
    </row>
    <row r="71" spans="1:11" x14ac:dyDescent="0.4">
      <c r="A71">
        <v>20610</v>
      </c>
      <c r="B71" t="s">
        <v>673</v>
      </c>
      <c r="C71" t="s">
        <v>665</v>
      </c>
      <c r="E71" t="s">
        <v>618</v>
      </c>
      <c r="F71">
        <v>95</v>
      </c>
      <c r="G71">
        <v>1988</v>
      </c>
      <c r="H71">
        <v>615</v>
      </c>
      <c r="I71">
        <v>0</v>
      </c>
      <c r="J71">
        <v>0</v>
      </c>
      <c r="K71">
        <v>0</v>
      </c>
    </row>
    <row r="72" spans="1:11" x14ac:dyDescent="0.4">
      <c r="A72">
        <v>24520</v>
      </c>
      <c r="B72" t="s">
        <v>1541</v>
      </c>
      <c r="C72" t="s">
        <v>766</v>
      </c>
      <c r="D72" t="s">
        <v>399</v>
      </c>
      <c r="E72" t="s">
        <v>532</v>
      </c>
      <c r="F72">
        <v>1</v>
      </c>
      <c r="G72">
        <v>2013</v>
      </c>
      <c r="H72">
        <v>556</v>
      </c>
      <c r="I72">
        <v>1.125</v>
      </c>
      <c r="J72">
        <v>39.097000000000001</v>
      </c>
      <c r="K72">
        <v>0</v>
      </c>
    </row>
    <row r="73" spans="1:11" x14ac:dyDescent="0.4">
      <c r="A73">
        <v>13045</v>
      </c>
      <c r="B73" t="s">
        <v>674</v>
      </c>
      <c r="C73" t="s">
        <v>588</v>
      </c>
      <c r="E73" t="s">
        <v>526</v>
      </c>
      <c r="F73">
        <v>20</v>
      </c>
      <c r="G73">
        <v>1950</v>
      </c>
      <c r="H73">
        <v>435</v>
      </c>
      <c r="I73">
        <v>3.8759999999999999</v>
      </c>
      <c r="J73">
        <v>175.84</v>
      </c>
      <c r="K73">
        <v>0</v>
      </c>
    </row>
    <row r="74" spans="1:11" x14ac:dyDescent="0.4">
      <c r="A74">
        <v>99505</v>
      </c>
      <c r="B74" t="s">
        <v>675</v>
      </c>
      <c r="C74" t="s">
        <v>574</v>
      </c>
      <c r="E74" t="s">
        <v>526</v>
      </c>
      <c r="F74">
        <v>20</v>
      </c>
      <c r="G74">
        <v>1966</v>
      </c>
      <c r="H74">
        <v>319</v>
      </c>
      <c r="I74">
        <v>9.032</v>
      </c>
      <c r="J74">
        <v>418.37599999999998</v>
      </c>
      <c r="K74">
        <v>0</v>
      </c>
    </row>
    <row r="75" spans="1:11" x14ac:dyDescent="0.4">
      <c r="A75">
        <v>12002</v>
      </c>
      <c r="B75" t="s">
        <v>676</v>
      </c>
      <c r="C75" t="s">
        <v>574</v>
      </c>
      <c r="E75" t="s">
        <v>452</v>
      </c>
      <c r="F75">
        <v>14</v>
      </c>
      <c r="G75">
        <v>1994</v>
      </c>
      <c r="H75">
        <v>616</v>
      </c>
      <c r="I75">
        <v>0</v>
      </c>
      <c r="J75">
        <v>0</v>
      </c>
      <c r="K75">
        <v>0</v>
      </c>
    </row>
    <row r="76" spans="1:11" x14ac:dyDescent="0.4">
      <c r="A76">
        <v>20714</v>
      </c>
      <c r="B76" t="s">
        <v>679</v>
      </c>
      <c r="C76" t="s">
        <v>592</v>
      </c>
      <c r="D76" t="s">
        <v>404</v>
      </c>
      <c r="E76" t="s">
        <v>526</v>
      </c>
      <c r="F76">
        <v>20</v>
      </c>
      <c r="G76">
        <v>1950</v>
      </c>
      <c r="H76">
        <v>470</v>
      </c>
      <c r="I76">
        <v>2.8130000000000002</v>
      </c>
      <c r="J76">
        <v>127.563</v>
      </c>
      <c r="K76">
        <v>0</v>
      </c>
    </row>
    <row r="77" spans="1:11" x14ac:dyDescent="0.4">
      <c r="A77">
        <v>15011</v>
      </c>
      <c r="B77" t="s">
        <v>680</v>
      </c>
      <c r="C77" t="s">
        <v>681</v>
      </c>
      <c r="E77" t="s">
        <v>620</v>
      </c>
      <c r="F77">
        <v>73</v>
      </c>
      <c r="G77">
        <v>1965</v>
      </c>
      <c r="H77">
        <v>176</v>
      </c>
      <c r="I77">
        <v>20.626000000000001</v>
      </c>
      <c r="J77">
        <v>1142.088</v>
      </c>
      <c r="K77">
        <v>286</v>
      </c>
    </row>
    <row r="78" spans="1:11" x14ac:dyDescent="0.4">
      <c r="A78">
        <v>15010</v>
      </c>
      <c r="B78" t="s">
        <v>682</v>
      </c>
      <c r="C78" t="s">
        <v>683</v>
      </c>
      <c r="D78" t="s">
        <v>404</v>
      </c>
      <c r="E78" t="s">
        <v>620</v>
      </c>
      <c r="F78">
        <v>73</v>
      </c>
      <c r="G78">
        <v>1952</v>
      </c>
      <c r="H78">
        <v>177</v>
      </c>
      <c r="I78">
        <v>20.626000000000001</v>
      </c>
      <c r="J78">
        <v>1142.088</v>
      </c>
      <c r="K78">
        <v>286</v>
      </c>
    </row>
    <row r="79" spans="1:11" x14ac:dyDescent="0.4">
      <c r="A79">
        <v>16047</v>
      </c>
      <c r="B79" t="s">
        <v>684</v>
      </c>
      <c r="C79" t="s">
        <v>565</v>
      </c>
      <c r="E79" t="s">
        <v>568</v>
      </c>
      <c r="F79">
        <v>81</v>
      </c>
      <c r="G79">
        <v>1967</v>
      </c>
      <c r="H79">
        <v>365</v>
      </c>
      <c r="I79">
        <v>5.8760000000000003</v>
      </c>
      <c r="J79">
        <v>321.87599999999998</v>
      </c>
      <c r="K79">
        <v>83</v>
      </c>
    </row>
    <row r="80" spans="1:11" x14ac:dyDescent="0.4">
      <c r="A80">
        <v>16048</v>
      </c>
      <c r="B80" t="s">
        <v>684</v>
      </c>
      <c r="C80" t="s">
        <v>685</v>
      </c>
      <c r="E80" t="s">
        <v>568</v>
      </c>
      <c r="F80">
        <v>81</v>
      </c>
      <c r="G80">
        <v>1991</v>
      </c>
      <c r="H80">
        <v>617</v>
      </c>
      <c r="I80">
        <v>0</v>
      </c>
      <c r="J80">
        <v>0</v>
      </c>
      <c r="K80">
        <v>0</v>
      </c>
    </row>
    <row r="81" spans="1:11" x14ac:dyDescent="0.4">
      <c r="A81">
        <v>19021</v>
      </c>
      <c r="B81" t="s">
        <v>1542</v>
      </c>
      <c r="C81" t="s">
        <v>686</v>
      </c>
      <c r="E81" t="s">
        <v>452</v>
      </c>
      <c r="F81">
        <v>14</v>
      </c>
      <c r="G81">
        <v>1966</v>
      </c>
      <c r="H81">
        <v>160</v>
      </c>
      <c r="I81">
        <v>22.579000000000001</v>
      </c>
      <c r="J81">
        <v>1278.8979999999999</v>
      </c>
      <c r="K81">
        <v>477</v>
      </c>
    </row>
    <row r="82" spans="1:11" x14ac:dyDescent="0.4">
      <c r="A82">
        <v>23214</v>
      </c>
      <c r="B82" t="s">
        <v>1543</v>
      </c>
      <c r="C82" t="s">
        <v>691</v>
      </c>
      <c r="E82" t="s">
        <v>618</v>
      </c>
      <c r="F82">
        <v>95</v>
      </c>
      <c r="G82">
        <v>1987</v>
      </c>
      <c r="H82">
        <v>618</v>
      </c>
      <c r="I82">
        <v>0</v>
      </c>
      <c r="J82">
        <v>0</v>
      </c>
      <c r="K82">
        <v>0</v>
      </c>
    </row>
    <row r="83" spans="1:11" x14ac:dyDescent="0.4">
      <c r="A83">
        <v>10022</v>
      </c>
      <c r="B83" t="s">
        <v>689</v>
      </c>
      <c r="C83" t="s">
        <v>574</v>
      </c>
      <c r="E83" t="s">
        <v>540</v>
      </c>
      <c r="F83">
        <v>67</v>
      </c>
      <c r="G83">
        <v>1961</v>
      </c>
      <c r="H83">
        <v>619</v>
      </c>
      <c r="I83">
        <v>0</v>
      </c>
      <c r="J83">
        <v>0</v>
      </c>
      <c r="K83">
        <v>0</v>
      </c>
    </row>
    <row r="84" spans="1:11" x14ac:dyDescent="0.4">
      <c r="A84">
        <v>14088</v>
      </c>
      <c r="B84" t="s">
        <v>690</v>
      </c>
      <c r="C84" t="s">
        <v>583</v>
      </c>
      <c r="D84" t="s">
        <v>404</v>
      </c>
      <c r="E84" t="s">
        <v>573</v>
      </c>
      <c r="F84">
        <v>79</v>
      </c>
      <c r="G84">
        <v>1984</v>
      </c>
      <c r="H84">
        <v>620</v>
      </c>
      <c r="I84">
        <v>0</v>
      </c>
      <c r="J84">
        <v>0</v>
      </c>
      <c r="K84">
        <v>0</v>
      </c>
    </row>
    <row r="85" spans="1:11" x14ac:dyDescent="0.4">
      <c r="A85">
        <v>21041</v>
      </c>
      <c r="B85" t="s">
        <v>1544</v>
      </c>
      <c r="C85" t="s">
        <v>1545</v>
      </c>
      <c r="E85" t="s">
        <v>813</v>
      </c>
      <c r="F85">
        <v>93</v>
      </c>
      <c r="G85">
        <v>1962</v>
      </c>
      <c r="H85">
        <v>575</v>
      </c>
      <c r="I85">
        <v>0.96899999999999997</v>
      </c>
      <c r="J85">
        <v>31.75</v>
      </c>
      <c r="K85">
        <v>0</v>
      </c>
    </row>
    <row r="86" spans="1:11" x14ac:dyDescent="0.4">
      <c r="A86">
        <v>21042</v>
      </c>
      <c r="B86" t="s">
        <v>1546</v>
      </c>
      <c r="C86" t="s">
        <v>576</v>
      </c>
      <c r="D86" t="s">
        <v>404</v>
      </c>
      <c r="E86" t="s">
        <v>813</v>
      </c>
      <c r="F86">
        <v>93</v>
      </c>
      <c r="G86">
        <v>1967</v>
      </c>
      <c r="H86">
        <v>278</v>
      </c>
      <c r="I86">
        <v>14.407999999999999</v>
      </c>
      <c r="J86">
        <v>550.91300000000001</v>
      </c>
      <c r="K86">
        <v>53</v>
      </c>
    </row>
    <row r="87" spans="1:11" x14ac:dyDescent="0.4">
      <c r="A87">
        <v>19066</v>
      </c>
      <c r="B87" t="s">
        <v>693</v>
      </c>
      <c r="C87" t="s">
        <v>694</v>
      </c>
      <c r="E87" t="s">
        <v>445</v>
      </c>
      <c r="F87">
        <v>43</v>
      </c>
      <c r="G87">
        <v>1977</v>
      </c>
      <c r="H87">
        <v>486</v>
      </c>
      <c r="I87">
        <v>3</v>
      </c>
      <c r="J87">
        <v>103.56</v>
      </c>
      <c r="K87">
        <v>0</v>
      </c>
    </row>
    <row r="88" spans="1:11" x14ac:dyDescent="0.4">
      <c r="A88">
        <v>16018</v>
      </c>
      <c r="B88" t="s">
        <v>695</v>
      </c>
      <c r="C88" t="s">
        <v>623</v>
      </c>
      <c r="E88" t="s">
        <v>642</v>
      </c>
      <c r="F88">
        <v>28</v>
      </c>
      <c r="G88">
        <v>1966</v>
      </c>
      <c r="H88">
        <v>279</v>
      </c>
      <c r="I88">
        <v>16.219000000000001</v>
      </c>
      <c r="J88">
        <v>542.63</v>
      </c>
      <c r="K88">
        <v>0</v>
      </c>
    </row>
    <row r="89" spans="1:11" x14ac:dyDescent="0.4">
      <c r="A89">
        <v>22106</v>
      </c>
      <c r="B89" t="s">
        <v>1547</v>
      </c>
      <c r="C89" t="s">
        <v>980</v>
      </c>
      <c r="E89" t="s">
        <v>591</v>
      </c>
      <c r="F89">
        <v>27</v>
      </c>
      <c r="G89">
        <v>2003</v>
      </c>
      <c r="H89">
        <v>40</v>
      </c>
      <c r="I89">
        <v>39.5</v>
      </c>
      <c r="J89">
        <v>2712.97</v>
      </c>
      <c r="K89">
        <v>1253</v>
      </c>
    </row>
    <row r="90" spans="1:11" x14ac:dyDescent="0.4">
      <c r="A90">
        <v>16035</v>
      </c>
      <c r="B90" t="s">
        <v>696</v>
      </c>
      <c r="C90" t="s">
        <v>697</v>
      </c>
      <c r="E90" t="s">
        <v>437</v>
      </c>
      <c r="F90">
        <v>22</v>
      </c>
      <c r="G90">
        <v>1970</v>
      </c>
      <c r="H90">
        <v>621</v>
      </c>
      <c r="I90">
        <v>0</v>
      </c>
      <c r="J90">
        <v>0</v>
      </c>
      <c r="K90">
        <v>0</v>
      </c>
    </row>
    <row r="91" spans="1:11" x14ac:dyDescent="0.4">
      <c r="A91">
        <v>23238</v>
      </c>
      <c r="B91" t="s">
        <v>1548</v>
      </c>
      <c r="C91" t="s">
        <v>603</v>
      </c>
      <c r="E91" t="s">
        <v>568</v>
      </c>
      <c r="F91">
        <v>81</v>
      </c>
      <c r="G91">
        <v>1985</v>
      </c>
      <c r="H91">
        <v>247</v>
      </c>
      <c r="I91">
        <v>12.407999999999999</v>
      </c>
      <c r="J91">
        <v>693.00599999999997</v>
      </c>
      <c r="K91">
        <v>187</v>
      </c>
    </row>
    <row r="92" spans="1:11" x14ac:dyDescent="0.4">
      <c r="A92">
        <v>99510</v>
      </c>
      <c r="B92" t="s">
        <v>698</v>
      </c>
      <c r="C92" t="s">
        <v>585</v>
      </c>
      <c r="E92" t="s">
        <v>699</v>
      </c>
      <c r="F92">
        <v>54</v>
      </c>
      <c r="G92">
        <v>1951</v>
      </c>
      <c r="H92">
        <v>51</v>
      </c>
      <c r="I92">
        <v>31.062999999999999</v>
      </c>
      <c r="J92">
        <v>2488.2359999999999</v>
      </c>
      <c r="K92">
        <v>1202</v>
      </c>
    </row>
    <row r="93" spans="1:11" x14ac:dyDescent="0.4">
      <c r="A93">
        <v>99574</v>
      </c>
      <c r="B93" t="s">
        <v>700</v>
      </c>
      <c r="C93" t="s">
        <v>701</v>
      </c>
      <c r="D93" t="s">
        <v>404</v>
      </c>
      <c r="E93" t="s">
        <v>699</v>
      </c>
      <c r="F93">
        <v>54</v>
      </c>
      <c r="G93">
        <v>1949</v>
      </c>
      <c r="H93">
        <v>28</v>
      </c>
      <c r="I93">
        <v>37.5</v>
      </c>
      <c r="J93">
        <v>2834.5210000000002</v>
      </c>
      <c r="K93">
        <v>1396</v>
      </c>
    </row>
    <row r="94" spans="1:11" x14ac:dyDescent="0.4">
      <c r="A94">
        <v>23252</v>
      </c>
      <c r="B94" t="s">
        <v>1549</v>
      </c>
      <c r="C94" t="s">
        <v>577</v>
      </c>
      <c r="E94" t="s">
        <v>566</v>
      </c>
      <c r="F94">
        <v>86</v>
      </c>
      <c r="G94">
        <v>1994</v>
      </c>
      <c r="H94">
        <v>588</v>
      </c>
      <c r="I94">
        <v>0.438</v>
      </c>
      <c r="J94">
        <v>14.881</v>
      </c>
      <c r="K94">
        <v>0</v>
      </c>
    </row>
    <row r="95" spans="1:11" x14ac:dyDescent="0.4">
      <c r="A95">
        <v>13027</v>
      </c>
      <c r="B95" t="s">
        <v>702</v>
      </c>
      <c r="C95" t="s">
        <v>637</v>
      </c>
      <c r="D95" t="s">
        <v>404</v>
      </c>
      <c r="E95" t="s">
        <v>520</v>
      </c>
      <c r="F95">
        <v>64</v>
      </c>
      <c r="G95">
        <v>1977</v>
      </c>
      <c r="H95">
        <v>37</v>
      </c>
      <c r="I95">
        <v>41.25</v>
      </c>
      <c r="J95">
        <v>2739.6619999999998</v>
      </c>
      <c r="K95">
        <v>1156</v>
      </c>
    </row>
    <row r="96" spans="1:11" x14ac:dyDescent="0.4">
      <c r="A96">
        <v>96100</v>
      </c>
      <c r="B96" t="s">
        <v>704</v>
      </c>
      <c r="C96" t="s">
        <v>641</v>
      </c>
      <c r="E96" t="s">
        <v>634</v>
      </c>
      <c r="F96">
        <v>24</v>
      </c>
      <c r="G96">
        <v>1968</v>
      </c>
      <c r="H96">
        <v>622</v>
      </c>
      <c r="I96">
        <v>0</v>
      </c>
      <c r="J96">
        <v>0</v>
      </c>
      <c r="K96">
        <v>0</v>
      </c>
    </row>
    <row r="97" spans="1:11" x14ac:dyDescent="0.4">
      <c r="A97">
        <v>18004</v>
      </c>
      <c r="B97" t="s">
        <v>705</v>
      </c>
      <c r="C97" t="s">
        <v>602</v>
      </c>
      <c r="E97" t="s">
        <v>524</v>
      </c>
      <c r="F97">
        <v>89</v>
      </c>
      <c r="G97">
        <v>1980</v>
      </c>
      <c r="H97">
        <v>623</v>
      </c>
      <c r="I97">
        <v>0</v>
      </c>
      <c r="J97">
        <v>0</v>
      </c>
      <c r="K97">
        <v>0</v>
      </c>
    </row>
    <row r="98" spans="1:11" x14ac:dyDescent="0.4">
      <c r="A98">
        <v>18055</v>
      </c>
      <c r="B98" t="s">
        <v>706</v>
      </c>
      <c r="C98" t="s">
        <v>603</v>
      </c>
      <c r="E98" t="s">
        <v>573</v>
      </c>
      <c r="F98">
        <v>79</v>
      </c>
      <c r="G98">
        <v>1975</v>
      </c>
      <c r="H98">
        <v>118</v>
      </c>
      <c r="I98">
        <v>22.562999999999999</v>
      </c>
      <c r="J98">
        <v>1660.693</v>
      </c>
      <c r="K98">
        <v>709</v>
      </c>
    </row>
    <row r="99" spans="1:11" x14ac:dyDescent="0.4">
      <c r="A99">
        <v>28032</v>
      </c>
      <c r="B99" t="s">
        <v>709</v>
      </c>
      <c r="C99" t="s">
        <v>572</v>
      </c>
      <c r="E99" t="s">
        <v>633</v>
      </c>
      <c r="F99">
        <v>62</v>
      </c>
      <c r="G99">
        <v>1967</v>
      </c>
      <c r="H99">
        <v>525</v>
      </c>
      <c r="I99">
        <v>2</v>
      </c>
      <c r="J99">
        <v>60.24</v>
      </c>
      <c r="K99">
        <v>0</v>
      </c>
    </row>
    <row r="100" spans="1:11" x14ac:dyDescent="0.4">
      <c r="A100">
        <v>28031</v>
      </c>
      <c r="B100" t="s">
        <v>710</v>
      </c>
      <c r="C100" t="s">
        <v>711</v>
      </c>
      <c r="D100" t="s">
        <v>404</v>
      </c>
      <c r="E100" t="s">
        <v>633</v>
      </c>
      <c r="F100">
        <v>62</v>
      </c>
      <c r="G100">
        <v>1970</v>
      </c>
      <c r="H100">
        <v>421</v>
      </c>
      <c r="I100">
        <v>6.125</v>
      </c>
      <c r="J100">
        <v>193.715</v>
      </c>
      <c r="K100">
        <v>0</v>
      </c>
    </row>
    <row r="101" spans="1:11" x14ac:dyDescent="0.4">
      <c r="A101">
        <v>19070</v>
      </c>
      <c r="B101" t="s">
        <v>712</v>
      </c>
      <c r="C101" t="s">
        <v>713</v>
      </c>
      <c r="D101" t="s">
        <v>678</v>
      </c>
      <c r="E101" t="s">
        <v>524</v>
      </c>
      <c r="F101">
        <v>89</v>
      </c>
      <c r="G101">
        <v>2013</v>
      </c>
      <c r="H101">
        <v>289</v>
      </c>
      <c r="I101">
        <v>9.6270000000000007</v>
      </c>
      <c r="J101">
        <v>518.702</v>
      </c>
      <c r="K101">
        <v>167</v>
      </c>
    </row>
    <row r="102" spans="1:11" x14ac:dyDescent="0.4">
      <c r="A102">
        <v>24540</v>
      </c>
      <c r="B102" t="s">
        <v>714</v>
      </c>
      <c r="C102" t="s">
        <v>715</v>
      </c>
      <c r="D102" t="s">
        <v>399</v>
      </c>
      <c r="E102" t="s">
        <v>524</v>
      </c>
      <c r="F102">
        <v>89</v>
      </c>
      <c r="G102">
        <v>2014</v>
      </c>
      <c r="H102">
        <v>459</v>
      </c>
      <c r="I102">
        <v>4.0960000000000001</v>
      </c>
      <c r="J102">
        <v>144.57300000000001</v>
      </c>
      <c r="K102">
        <v>15</v>
      </c>
    </row>
    <row r="103" spans="1:11" x14ac:dyDescent="0.4">
      <c r="A103">
        <v>22953</v>
      </c>
      <c r="B103" t="s">
        <v>716</v>
      </c>
      <c r="C103" t="s">
        <v>596</v>
      </c>
      <c r="E103" t="s">
        <v>452</v>
      </c>
      <c r="F103">
        <v>14</v>
      </c>
      <c r="G103">
        <v>1979</v>
      </c>
      <c r="H103">
        <v>513</v>
      </c>
      <c r="I103">
        <v>1.875</v>
      </c>
      <c r="J103">
        <v>68.409000000000006</v>
      </c>
      <c r="K103">
        <v>0</v>
      </c>
    </row>
    <row r="104" spans="1:11" x14ac:dyDescent="0.4">
      <c r="A104">
        <v>99496</v>
      </c>
      <c r="B104" t="s">
        <v>716</v>
      </c>
      <c r="C104" t="s">
        <v>597</v>
      </c>
      <c r="E104" t="s">
        <v>452</v>
      </c>
      <c r="F104">
        <v>14</v>
      </c>
      <c r="G104">
        <v>1975</v>
      </c>
      <c r="H104">
        <v>415</v>
      </c>
      <c r="I104">
        <v>5.3129999999999997</v>
      </c>
      <c r="J104">
        <v>205.94300000000001</v>
      </c>
      <c r="K104">
        <v>0</v>
      </c>
    </row>
    <row r="105" spans="1:11" x14ac:dyDescent="0.4">
      <c r="A105">
        <v>24272</v>
      </c>
      <c r="B105" t="s">
        <v>716</v>
      </c>
      <c r="C105" t="s">
        <v>588</v>
      </c>
      <c r="E105" t="s">
        <v>452</v>
      </c>
      <c r="F105">
        <v>14</v>
      </c>
      <c r="G105">
        <v>1953</v>
      </c>
      <c r="H105">
        <v>367</v>
      </c>
      <c r="I105">
        <v>5.9690000000000003</v>
      </c>
      <c r="J105">
        <v>319.03899999999999</v>
      </c>
      <c r="K105">
        <v>71</v>
      </c>
    </row>
    <row r="106" spans="1:11" x14ac:dyDescent="0.4">
      <c r="A106">
        <v>22163</v>
      </c>
      <c r="B106" t="s">
        <v>717</v>
      </c>
      <c r="C106" t="s">
        <v>1550</v>
      </c>
      <c r="D106" t="s">
        <v>404</v>
      </c>
      <c r="E106" t="s">
        <v>452</v>
      </c>
      <c r="F106">
        <v>14</v>
      </c>
      <c r="G106">
        <v>1979</v>
      </c>
      <c r="H106">
        <v>624</v>
      </c>
      <c r="I106">
        <v>0</v>
      </c>
      <c r="J106">
        <v>0</v>
      </c>
      <c r="K106">
        <v>0</v>
      </c>
    </row>
    <row r="107" spans="1:11" x14ac:dyDescent="0.4">
      <c r="A107">
        <v>17039</v>
      </c>
      <c r="B107" t="s">
        <v>717</v>
      </c>
      <c r="C107" t="s">
        <v>718</v>
      </c>
      <c r="D107" t="s">
        <v>404</v>
      </c>
      <c r="E107" t="s">
        <v>452</v>
      </c>
      <c r="F107">
        <v>14</v>
      </c>
      <c r="G107">
        <v>1976</v>
      </c>
      <c r="H107">
        <v>451</v>
      </c>
      <c r="I107">
        <v>4.1879999999999997</v>
      </c>
      <c r="J107">
        <v>160.34100000000001</v>
      </c>
      <c r="K107">
        <v>0</v>
      </c>
    </row>
    <row r="108" spans="1:11" x14ac:dyDescent="0.4">
      <c r="A108">
        <v>17067</v>
      </c>
      <c r="B108" t="s">
        <v>719</v>
      </c>
      <c r="C108" t="s">
        <v>720</v>
      </c>
      <c r="D108" t="s">
        <v>404</v>
      </c>
      <c r="E108" t="s">
        <v>29</v>
      </c>
      <c r="F108">
        <v>17</v>
      </c>
      <c r="G108">
        <v>2006</v>
      </c>
      <c r="H108">
        <v>31</v>
      </c>
      <c r="I108">
        <v>37.25</v>
      </c>
      <c r="J108">
        <v>2787.5129999999999</v>
      </c>
      <c r="K108">
        <v>1152</v>
      </c>
    </row>
    <row r="109" spans="1:11" x14ac:dyDescent="0.4">
      <c r="A109">
        <v>26033</v>
      </c>
      <c r="B109" t="s">
        <v>1551</v>
      </c>
      <c r="C109" t="s">
        <v>647</v>
      </c>
      <c r="E109" t="s">
        <v>523</v>
      </c>
      <c r="F109">
        <v>63</v>
      </c>
      <c r="G109">
        <v>1963</v>
      </c>
      <c r="H109">
        <v>324</v>
      </c>
      <c r="I109">
        <v>8.0630000000000006</v>
      </c>
      <c r="J109">
        <v>410.03500000000003</v>
      </c>
      <c r="K109">
        <v>105</v>
      </c>
    </row>
    <row r="110" spans="1:11" x14ac:dyDescent="0.4">
      <c r="A110">
        <v>24508</v>
      </c>
      <c r="B110" t="s">
        <v>1552</v>
      </c>
      <c r="C110" t="s">
        <v>1553</v>
      </c>
      <c r="D110" t="s">
        <v>399</v>
      </c>
      <c r="E110" t="s">
        <v>803</v>
      </c>
      <c r="F110">
        <v>90</v>
      </c>
      <c r="G110">
        <v>2013</v>
      </c>
      <c r="H110">
        <v>625</v>
      </c>
      <c r="I110">
        <v>0</v>
      </c>
      <c r="J110">
        <v>0</v>
      </c>
      <c r="K110">
        <v>0</v>
      </c>
    </row>
    <row r="111" spans="1:11" x14ac:dyDescent="0.4">
      <c r="A111">
        <v>20519</v>
      </c>
      <c r="B111" t="s">
        <v>721</v>
      </c>
      <c r="C111" t="s">
        <v>579</v>
      </c>
      <c r="E111" t="s">
        <v>620</v>
      </c>
      <c r="F111">
        <v>73</v>
      </c>
      <c r="G111">
        <v>1945</v>
      </c>
      <c r="H111">
        <v>580</v>
      </c>
      <c r="I111">
        <v>0.625</v>
      </c>
      <c r="J111">
        <v>26.539000000000001</v>
      </c>
      <c r="K111">
        <v>0</v>
      </c>
    </row>
    <row r="112" spans="1:11" x14ac:dyDescent="0.4">
      <c r="A112">
        <v>20528</v>
      </c>
      <c r="B112" t="s">
        <v>722</v>
      </c>
      <c r="C112" t="s">
        <v>723</v>
      </c>
      <c r="E112" t="s">
        <v>566</v>
      </c>
      <c r="F112">
        <v>86</v>
      </c>
      <c r="G112">
        <v>2005</v>
      </c>
      <c r="H112">
        <v>350</v>
      </c>
      <c r="I112">
        <v>3.9220000000000002</v>
      </c>
      <c r="J112">
        <v>353.06200000000001</v>
      </c>
      <c r="K112">
        <v>159</v>
      </c>
    </row>
    <row r="113" spans="1:11" x14ac:dyDescent="0.4">
      <c r="A113">
        <v>21061</v>
      </c>
      <c r="B113" t="s">
        <v>725</v>
      </c>
      <c r="C113" t="s">
        <v>986</v>
      </c>
      <c r="D113" t="s">
        <v>678</v>
      </c>
      <c r="E113" t="s">
        <v>593</v>
      </c>
      <c r="F113">
        <v>16</v>
      </c>
      <c r="G113">
        <v>2009</v>
      </c>
      <c r="H113">
        <v>194</v>
      </c>
      <c r="I113">
        <v>19.408000000000001</v>
      </c>
      <c r="J113">
        <v>1019.482</v>
      </c>
      <c r="K113">
        <v>263</v>
      </c>
    </row>
    <row r="114" spans="1:11" x14ac:dyDescent="0.4">
      <c r="A114">
        <v>25042</v>
      </c>
      <c r="B114" t="s">
        <v>727</v>
      </c>
      <c r="C114" t="s">
        <v>629</v>
      </c>
      <c r="E114" t="s">
        <v>534</v>
      </c>
      <c r="F114">
        <v>13</v>
      </c>
      <c r="G114">
        <v>1983</v>
      </c>
      <c r="H114">
        <v>626</v>
      </c>
      <c r="I114">
        <v>0</v>
      </c>
      <c r="J114">
        <v>0</v>
      </c>
      <c r="K114">
        <v>0</v>
      </c>
    </row>
    <row r="115" spans="1:11" x14ac:dyDescent="0.4">
      <c r="A115">
        <v>20571</v>
      </c>
      <c r="B115" t="s">
        <v>727</v>
      </c>
      <c r="C115" t="s">
        <v>728</v>
      </c>
      <c r="E115" t="s">
        <v>729</v>
      </c>
      <c r="F115">
        <v>66</v>
      </c>
      <c r="G115">
        <v>1944</v>
      </c>
      <c r="H115">
        <v>393</v>
      </c>
      <c r="I115">
        <v>6.0949999999999998</v>
      </c>
      <c r="J115">
        <v>244.94399999999999</v>
      </c>
      <c r="K115">
        <v>25</v>
      </c>
    </row>
    <row r="116" spans="1:11" x14ac:dyDescent="0.4">
      <c r="A116">
        <v>21760</v>
      </c>
      <c r="B116" t="s">
        <v>730</v>
      </c>
      <c r="C116" t="s">
        <v>732</v>
      </c>
      <c r="D116" t="s">
        <v>404</v>
      </c>
      <c r="E116" t="s">
        <v>587</v>
      </c>
      <c r="F116">
        <v>29</v>
      </c>
      <c r="G116">
        <v>1967</v>
      </c>
      <c r="H116">
        <v>482</v>
      </c>
      <c r="I116">
        <v>2.25</v>
      </c>
      <c r="J116">
        <v>108.852</v>
      </c>
      <c r="K116">
        <v>15</v>
      </c>
    </row>
    <row r="117" spans="1:11" x14ac:dyDescent="0.4">
      <c r="A117">
        <v>28037</v>
      </c>
      <c r="B117" t="s">
        <v>730</v>
      </c>
      <c r="C117" t="s">
        <v>1554</v>
      </c>
      <c r="D117" t="s">
        <v>404</v>
      </c>
      <c r="E117" t="s">
        <v>438</v>
      </c>
      <c r="F117">
        <v>6</v>
      </c>
      <c r="G117">
        <v>1953</v>
      </c>
      <c r="H117">
        <v>456</v>
      </c>
      <c r="I117">
        <v>1.2969999999999999</v>
      </c>
      <c r="J117">
        <v>152.22900000000001</v>
      </c>
      <c r="K117">
        <v>87</v>
      </c>
    </row>
    <row r="118" spans="1:11" x14ac:dyDescent="0.4">
      <c r="A118">
        <v>21043</v>
      </c>
      <c r="B118" t="s">
        <v>1555</v>
      </c>
      <c r="C118" t="s">
        <v>572</v>
      </c>
      <c r="E118" t="s">
        <v>618</v>
      </c>
      <c r="F118">
        <v>95</v>
      </c>
      <c r="G118">
        <v>1986</v>
      </c>
      <c r="H118">
        <v>627</v>
      </c>
      <c r="I118">
        <v>0</v>
      </c>
      <c r="J118">
        <v>0</v>
      </c>
      <c r="K118">
        <v>0</v>
      </c>
    </row>
    <row r="119" spans="1:11" x14ac:dyDescent="0.4">
      <c r="A119">
        <v>22127</v>
      </c>
      <c r="B119" t="s">
        <v>733</v>
      </c>
      <c r="C119" t="s">
        <v>1556</v>
      </c>
      <c r="E119" t="s">
        <v>618</v>
      </c>
      <c r="F119">
        <v>95</v>
      </c>
      <c r="G119">
        <v>1963</v>
      </c>
      <c r="H119">
        <v>201</v>
      </c>
      <c r="I119">
        <v>17.968</v>
      </c>
      <c r="J119">
        <v>967.18499999999995</v>
      </c>
      <c r="K119">
        <v>257</v>
      </c>
    </row>
    <row r="120" spans="1:11" x14ac:dyDescent="0.4">
      <c r="A120">
        <v>20600</v>
      </c>
      <c r="B120" t="s">
        <v>733</v>
      </c>
      <c r="C120" t="s">
        <v>609</v>
      </c>
      <c r="E120" t="s">
        <v>618</v>
      </c>
      <c r="F120">
        <v>95</v>
      </c>
      <c r="G120">
        <v>1973</v>
      </c>
      <c r="H120">
        <v>202</v>
      </c>
      <c r="I120">
        <v>20.437000000000001</v>
      </c>
      <c r="J120">
        <v>965.52800000000002</v>
      </c>
      <c r="K120">
        <v>186</v>
      </c>
    </row>
    <row r="121" spans="1:11" x14ac:dyDescent="0.4">
      <c r="A121">
        <v>17091</v>
      </c>
      <c r="B121" t="s">
        <v>734</v>
      </c>
      <c r="C121" t="s">
        <v>735</v>
      </c>
      <c r="D121" t="s">
        <v>404</v>
      </c>
      <c r="E121" t="s">
        <v>523</v>
      </c>
      <c r="F121">
        <v>63</v>
      </c>
      <c r="G121">
        <v>2000</v>
      </c>
      <c r="H121">
        <v>471</v>
      </c>
      <c r="I121">
        <v>3.6880000000000002</v>
      </c>
      <c r="J121">
        <v>125.85299999999999</v>
      </c>
      <c r="K121">
        <v>0</v>
      </c>
    </row>
    <row r="122" spans="1:11" x14ac:dyDescent="0.4">
      <c r="A122">
        <v>17096</v>
      </c>
      <c r="B122" t="s">
        <v>736</v>
      </c>
      <c r="C122" t="s">
        <v>588</v>
      </c>
      <c r="E122" t="s">
        <v>523</v>
      </c>
      <c r="F122">
        <v>63</v>
      </c>
      <c r="G122">
        <v>1967</v>
      </c>
      <c r="H122">
        <v>303</v>
      </c>
      <c r="I122">
        <v>12.875999999999999</v>
      </c>
      <c r="J122">
        <v>482.13099999999997</v>
      </c>
      <c r="K122">
        <v>54</v>
      </c>
    </row>
    <row r="123" spans="1:11" x14ac:dyDescent="0.4">
      <c r="A123">
        <v>27085</v>
      </c>
      <c r="B123" t="s">
        <v>737</v>
      </c>
      <c r="C123" t="s">
        <v>572</v>
      </c>
      <c r="E123" t="s">
        <v>634</v>
      </c>
      <c r="F123">
        <v>24</v>
      </c>
      <c r="G123">
        <v>1985</v>
      </c>
      <c r="H123">
        <v>506</v>
      </c>
      <c r="I123">
        <v>2</v>
      </c>
      <c r="J123">
        <v>82.462000000000003</v>
      </c>
      <c r="K123">
        <v>0</v>
      </c>
    </row>
    <row r="124" spans="1:11" x14ac:dyDescent="0.4">
      <c r="A124">
        <v>15083</v>
      </c>
      <c r="B124" t="s">
        <v>738</v>
      </c>
      <c r="C124" t="s">
        <v>585</v>
      </c>
      <c r="E124" t="s">
        <v>612</v>
      </c>
      <c r="F124">
        <v>2</v>
      </c>
      <c r="G124">
        <v>1993</v>
      </c>
      <c r="H124">
        <v>628</v>
      </c>
      <c r="I124">
        <v>0</v>
      </c>
      <c r="J124">
        <v>0</v>
      </c>
      <c r="K124">
        <v>0</v>
      </c>
    </row>
    <row r="125" spans="1:11" x14ac:dyDescent="0.4">
      <c r="A125">
        <v>21016</v>
      </c>
      <c r="B125" t="s">
        <v>1557</v>
      </c>
      <c r="C125" t="s">
        <v>823</v>
      </c>
      <c r="D125" t="s">
        <v>399</v>
      </c>
      <c r="E125" t="s">
        <v>604</v>
      </c>
      <c r="F125">
        <v>69</v>
      </c>
      <c r="G125">
        <v>2007</v>
      </c>
      <c r="H125">
        <v>629</v>
      </c>
      <c r="I125">
        <v>0</v>
      </c>
      <c r="J125">
        <v>0</v>
      </c>
      <c r="K125">
        <v>0</v>
      </c>
    </row>
    <row r="126" spans="1:11" x14ac:dyDescent="0.4">
      <c r="A126">
        <v>96196</v>
      </c>
      <c r="B126" t="s">
        <v>739</v>
      </c>
      <c r="C126" t="s">
        <v>740</v>
      </c>
      <c r="E126" t="s">
        <v>534</v>
      </c>
      <c r="F126">
        <v>13</v>
      </c>
      <c r="G126">
        <v>1962</v>
      </c>
      <c r="H126">
        <v>462</v>
      </c>
      <c r="I126">
        <v>5</v>
      </c>
      <c r="J126">
        <v>135.63499999999999</v>
      </c>
      <c r="K126">
        <v>0</v>
      </c>
    </row>
    <row r="127" spans="1:11" x14ac:dyDescent="0.4">
      <c r="A127">
        <v>21746</v>
      </c>
      <c r="B127" t="s">
        <v>741</v>
      </c>
      <c r="C127" t="s">
        <v>742</v>
      </c>
      <c r="D127" t="s">
        <v>404</v>
      </c>
      <c r="E127" t="s">
        <v>534</v>
      </c>
      <c r="F127">
        <v>13</v>
      </c>
      <c r="G127">
        <v>1990</v>
      </c>
      <c r="H127">
        <v>630</v>
      </c>
      <c r="I127">
        <v>0</v>
      </c>
      <c r="J127">
        <v>0</v>
      </c>
      <c r="K127">
        <v>0</v>
      </c>
    </row>
    <row r="128" spans="1:11" x14ac:dyDescent="0.4">
      <c r="A128">
        <v>96190</v>
      </c>
      <c r="B128" t="s">
        <v>741</v>
      </c>
      <c r="C128" t="s">
        <v>743</v>
      </c>
      <c r="D128" t="s">
        <v>404</v>
      </c>
      <c r="E128" t="s">
        <v>534</v>
      </c>
      <c r="F128">
        <v>13</v>
      </c>
      <c r="G128">
        <v>1965</v>
      </c>
      <c r="H128">
        <v>631</v>
      </c>
      <c r="I128">
        <v>0</v>
      </c>
      <c r="J128">
        <v>0</v>
      </c>
      <c r="K128">
        <v>0</v>
      </c>
    </row>
    <row r="129" spans="1:11" x14ac:dyDescent="0.4">
      <c r="A129">
        <v>12020</v>
      </c>
      <c r="B129" t="s">
        <v>744</v>
      </c>
      <c r="C129" t="s">
        <v>602</v>
      </c>
      <c r="E129" t="s">
        <v>526</v>
      </c>
      <c r="F129">
        <v>20</v>
      </c>
      <c r="G129">
        <v>1962</v>
      </c>
      <c r="H129">
        <v>14</v>
      </c>
      <c r="I129">
        <v>42.25</v>
      </c>
      <c r="J129">
        <v>3461.9160000000002</v>
      </c>
      <c r="K129">
        <v>1792</v>
      </c>
    </row>
    <row r="130" spans="1:11" x14ac:dyDescent="0.4">
      <c r="A130">
        <v>13044</v>
      </c>
      <c r="B130" t="s">
        <v>745</v>
      </c>
      <c r="C130" t="s">
        <v>654</v>
      </c>
      <c r="D130" t="s">
        <v>404</v>
      </c>
      <c r="E130" t="s">
        <v>526</v>
      </c>
      <c r="F130">
        <v>20</v>
      </c>
      <c r="G130">
        <v>1962</v>
      </c>
      <c r="H130">
        <v>97</v>
      </c>
      <c r="I130">
        <v>25.844000000000001</v>
      </c>
      <c r="J130">
        <v>1903.0630000000001</v>
      </c>
      <c r="K130">
        <v>890</v>
      </c>
    </row>
    <row r="131" spans="1:11" x14ac:dyDescent="0.4">
      <c r="A131">
        <v>16142</v>
      </c>
      <c r="B131" t="s">
        <v>746</v>
      </c>
      <c r="C131" t="s">
        <v>747</v>
      </c>
      <c r="E131" t="s">
        <v>523</v>
      </c>
      <c r="F131">
        <v>63</v>
      </c>
      <c r="G131">
        <v>1975</v>
      </c>
      <c r="H131">
        <v>312</v>
      </c>
      <c r="I131">
        <v>14.188000000000001</v>
      </c>
      <c r="J131">
        <v>446.33100000000002</v>
      </c>
      <c r="K131">
        <v>56</v>
      </c>
    </row>
    <row r="132" spans="1:11" x14ac:dyDescent="0.4">
      <c r="A132">
        <v>21014</v>
      </c>
      <c r="B132" t="s">
        <v>746</v>
      </c>
      <c r="C132" t="s">
        <v>1558</v>
      </c>
      <c r="D132" t="s">
        <v>399</v>
      </c>
      <c r="E132" t="s">
        <v>523</v>
      </c>
      <c r="F132">
        <v>63</v>
      </c>
      <c r="G132">
        <v>2012</v>
      </c>
      <c r="H132">
        <v>338</v>
      </c>
      <c r="I132">
        <v>9.8450000000000006</v>
      </c>
      <c r="J132">
        <v>384.53500000000003</v>
      </c>
      <c r="K132">
        <v>56</v>
      </c>
    </row>
    <row r="133" spans="1:11" x14ac:dyDescent="0.4">
      <c r="A133">
        <v>22169</v>
      </c>
      <c r="B133" t="s">
        <v>1559</v>
      </c>
      <c r="C133" t="s">
        <v>653</v>
      </c>
      <c r="D133" t="s">
        <v>678</v>
      </c>
      <c r="E133" t="s">
        <v>523</v>
      </c>
      <c r="F133">
        <v>63</v>
      </c>
      <c r="G133">
        <v>2014</v>
      </c>
      <c r="H133">
        <v>412</v>
      </c>
      <c r="I133">
        <v>4.6879999999999997</v>
      </c>
      <c r="J133">
        <v>215.874</v>
      </c>
      <c r="K133">
        <v>56</v>
      </c>
    </row>
    <row r="134" spans="1:11" x14ac:dyDescent="0.4">
      <c r="A134">
        <v>11046</v>
      </c>
      <c r="B134" t="s">
        <v>748</v>
      </c>
      <c r="C134" t="s">
        <v>596</v>
      </c>
      <c r="E134" t="s">
        <v>452</v>
      </c>
      <c r="F134">
        <v>14</v>
      </c>
      <c r="G134">
        <v>1985</v>
      </c>
      <c r="H134">
        <v>22</v>
      </c>
      <c r="I134">
        <v>45.5</v>
      </c>
      <c r="J134">
        <v>3008.5729999999999</v>
      </c>
      <c r="K134">
        <v>1200</v>
      </c>
    </row>
    <row r="135" spans="1:11" x14ac:dyDescent="0.4">
      <c r="A135">
        <v>13062</v>
      </c>
      <c r="B135" t="s">
        <v>749</v>
      </c>
      <c r="C135" t="s">
        <v>708</v>
      </c>
      <c r="E135" t="s">
        <v>818</v>
      </c>
      <c r="F135">
        <v>77</v>
      </c>
      <c r="G135">
        <v>1951</v>
      </c>
      <c r="H135">
        <v>444</v>
      </c>
      <c r="I135">
        <v>1.8440000000000001</v>
      </c>
      <c r="J135">
        <v>168.19900000000001</v>
      </c>
      <c r="K135">
        <v>74</v>
      </c>
    </row>
    <row r="136" spans="1:11" x14ac:dyDescent="0.4">
      <c r="A136">
        <v>12068</v>
      </c>
      <c r="B136" t="s">
        <v>749</v>
      </c>
      <c r="C136" t="s">
        <v>602</v>
      </c>
      <c r="E136" t="s">
        <v>818</v>
      </c>
      <c r="F136">
        <v>77</v>
      </c>
      <c r="G136">
        <v>1974</v>
      </c>
      <c r="H136">
        <v>443</v>
      </c>
      <c r="I136">
        <v>1.8440000000000001</v>
      </c>
      <c r="J136">
        <v>168.19900000000001</v>
      </c>
      <c r="K136">
        <v>74</v>
      </c>
    </row>
    <row r="137" spans="1:11" x14ac:dyDescent="0.4">
      <c r="A137">
        <v>16034</v>
      </c>
      <c r="B137" t="s">
        <v>751</v>
      </c>
      <c r="C137" t="s">
        <v>602</v>
      </c>
      <c r="E137" t="s">
        <v>437</v>
      </c>
      <c r="F137">
        <v>22</v>
      </c>
      <c r="G137">
        <v>1970</v>
      </c>
      <c r="H137">
        <v>632</v>
      </c>
      <c r="I137">
        <v>0</v>
      </c>
      <c r="J137">
        <v>0</v>
      </c>
      <c r="K137">
        <v>0</v>
      </c>
    </row>
    <row r="138" spans="1:11" x14ac:dyDescent="0.4">
      <c r="A138">
        <v>23131</v>
      </c>
      <c r="B138" t="s">
        <v>752</v>
      </c>
      <c r="C138" t="s">
        <v>629</v>
      </c>
      <c r="E138" t="s">
        <v>445</v>
      </c>
      <c r="F138">
        <v>43</v>
      </c>
      <c r="G138">
        <v>1954</v>
      </c>
      <c r="H138">
        <v>134</v>
      </c>
      <c r="I138">
        <v>21.376000000000001</v>
      </c>
      <c r="J138">
        <v>1501.8920000000001</v>
      </c>
      <c r="K138">
        <v>532</v>
      </c>
    </row>
    <row r="139" spans="1:11" x14ac:dyDescent="0.4">
      <c r="A139">
        <v>11010</v>
      </c>
      <c r="B139" t="s">
        <v>753</v>
      </c>
      <c r="C139" t="s">
        <v>574</v>
      </c>
      <c r="E139" t="s">
        <v>548</v>
      </c>
      <c r="F139">
        <v>44</v>
      </c>
      <c r="G139">
        <v>1992</v>
      </c>
      <c r="H139">
        <v>495</v>
      </c>
      <c r="I139">
        <v>4</v>
      </c>
      <c r="J139">
        <v>92.552000000000007</v>
      </c>
      <c r="K139">
        <v>0</v>
      </c>
    </row>
    <row r="140" spans="1:11" x14ac:dyDescent="0.4">
      <c r="A140">
        <v>11009</v>
      </c>
      <c r="B140" t="s">
        <v>753</v>
      </c>
      <c r="C140" t="s">
        <v>603</v>
      </c>
      <c r="E140" t="s">
        <v>548</v>
      </c>
      <c r="F140">
        <v>44</v>
      </c>
      <c r="G140">
        <v>1959</v>
      </c>
      <c r="H140">
        <v>148</v>
      </c>
      <c r="I140">
        <v>23.187999999999999</v>
      </c>
      <c r="J140">
        <v>1398.248</v>
      </c>
      <c r="K140">
        <v>457</v>
      </c>
    </row>
    <row r="141" spans="1:11" x14ac:dyDescent="0.4">
      <c r="A141">
        <v>22017</v>
      </c>
      <c r="B141" t="s">
        <v>754</v>
      </c>
      <c r="C141" t="s">
        <v>1560</v>
      </c>
      <c r="E141" t="s">
        <v>29</v>
      </c>
      <c r="F141">
        <v>17</v>
      </c>
      <c r="G141">
        <v>1970</v>
      </c>
      <c r="H141">
        <v>149</v>
      </c>
      <c r="I141">
        <v>13.375</v>
      </c>
      <c r="J141">
        <v>1394.797</v>
      </c>
      <c r="K141">
        <v>728</v>
      </c>
    </row>
    <row r="142" spans="1:11" x14ac:dyDescent="0.4">
      <c r="A142">
        <v>12001</v>
      </c>
      <c r="B142" t="s">
        <v>754</v>
      </c>
      <c r="C142" t="s">
        <v>755</v>
      </c>
      <c r="E142" t="s">
        <v>29</v>
      </c>
      <c r="F142">
        <v>17</v>
      </c>
      <c r="G142">
        <v>2003</v>
      </c>
      <c r="H142">
        <v>587</v>
      </c>
      <c r="I142">
        <v>0.375</v>
      </c>
      <c r="J142">
        <v>15.201000000000001</v>
      </c>
      <c r="K142">
        <v>0</v>
      </c>
    </row>
    <row r="143" spans="1:11" x14ac:dyDescent="0.4">
      <c r="A143">
        <v>18084</v>
      </c>
      <c r="B143" t="s">
        <v>756</v>
      </c>
      <c r="C143" t="s">
        <v>603</v>
      </c>
      <c r="E143" t="s">
        <v>524</v>
      </c>
      <c r="F143">
        <v>89</v>
      </c>
      <c r="G143">
        <v>1964</v>
      </c>
      <c r="H143">
        <v>436</v>
      </c>
      <c r="I143">
        <v>6.5</v>
      </c>
      <c r="J143">
        <v>174.45699999999999</v>
      </c>
      <c r="K143">
        <v>0</v>
      </c>
    </row>
    <row r="144" spans="1:11" x14ac:dyDescent="0.4">
      <c r="A144">
        <v>24517</v>
      </c>
      <c r="B144" t="s">
        <v>1561</v>
      </c>
      <c r="C144" t="s">
        <v>780</v>
      </c>
      <c r="D144" t="s">
        <v>404</v>
      </c>
      <c r="E144" t="s">
        <v>618</v>
      </c>
      <c r="F144">
        <v>95</v>
      </c>
      <c r="G144">
        <v>1960</v>
      </c>
      <c r="H144">
        <v>348</v>
      </c>
      <c r="I144">
        <v>7.4059999999999997</v>
      </c>
      <c r="J144">
        <v>356.35500000000002</v>
      </c>
      <c r="K144">
        <v>49</v>
      </c>
    </row>
    <row r="145" spans="1:11" x14ac:dyDescent="0.4">
      <c r="A145">
        <v>18046</v>
      </c>
      <c r="B145" t="s">
        <v>758</v>
      </c>
      <c r="C145" t="s">
        <v>759</v>
      </c>
      <c r="E145" t="s">
        <v>604</v>
      </c>
      <c r="F145">
        <v>69</v>
      </c>
      <c r="G145">
        <v>1974</v>
      </c>
      <c r="H145">
        <v>329</v>
      </c>
      <c r="I145">
        <v>10.032</v>
      </c>
      <c r="J145">
        <v>400.214</v>
      </c>
      <c r="K145">
        <v>113</v>
      </c>
    </row>
    <row r="146" spans="1:11" x14ac:dyDescent="0.4">
      <c r="A146">
        <v>20583</v>
      </c>
      <c r="B146" t="s">
        <v>761</v>
      </c>
      <c r="C146" t="s">
        <v>602</v>
      </c>
      <c r="E146" t="s">
        <v>618</v>
      </c>
      <c r="F146">
        <v>95</v>
      </c>
      <c r="G146">
        <v>1971</v>
      </c>
      <c r="H146">
        <v>452</v>
      </c>
      <c r="I146">
        <v>3.5779999999999998</v>
      </c>
      <c r="J146">
        <v>156.49100000000001</v>
      </c>
      <c r="K146">
        <v>45</v>
      </c>
    </row>
    <row r="147" spans="1:11" x14ac:dyDescent="0.4">
      <c r="A147">
        <v>20602</v>
      </c>
      <c r="B147" t="s">
        <v>761</v>
      </c>
      <c r="C147" t="s">
        <v>762</v>
      </c>
      <c r="E147" t="s">
        <v>618</v>
      </c>
      <c r="F147">
        <v>95</v>
      </c>
      <c r="G147">
        <v>1970</v>
      </c>
      <c r="H147">
        <v>197</v>
      </c>
      <c r="I147">
        <v>22.562999999999999</v>
      </c>
      <c r="J147">
        <v>1005.475</v>
      </c>
      <c r="K147">
        <v>338</v>
      </c>
    </row>
    <row r="148" spans="1:11" x14ac:dyDescent="0.4">
      <c r="A148">
        <v>21073</v>
      </c>
      <c r="B148" t="s">
        <v>1562</v>
      </c>
      <c r="C148" t="s">
        <v>1563</v>
      </c>
      <c r="D148" t="s">
        <v>404</v>
      </c>
      <c r="E148" t="s">
        <v>445</v>
      </c>
      <c r="F148">
        <v>43</v>
      </c>
      <c r="G148">
        <v>1990</v>
      </c>
      <c r="H148">
        <v>549</v>
      </c>
      <c r="I148">
        <v>0.93799999999999994</v>
      </c>
      <c r="J148">
        <v>43.609000000000002</v>
      </c>
      <c r="K148">
        <v>0</v>
      </c>
    </row>
    <row r="149" spans="1:11" x14ac:dyDescent="0.4">
      <c r="A149">
        <v>16120</v>
      </c>
      <c r="B149" t="s">
        <v>1564</v>
      </c>
      <c r="C149" t="s">
        <v>574</v>
      </c>
      <c r="D149" t="s">
        <v>399</v>
      </c>
      <c r="E149" t="s">
        <v>573</v>
      </c>
      <c r="F149">
        <v>79</v>
      </c>
      <c r="G149">
        <v>2009</v>
      </c>
      <c r="H149">
        <v>392</v>
      </c>
      <c r="I149">
        <v>5.375</v>
      </c>
      <c r="J149">
        <v>247.566</v>
      </c>
      <c r="K149">
        <v>50</v>
      </c>
    </row>
    <row r="150" spans="1:11" x14ac:dyDescent="0.4">
      <c r="A150">
        <v>12086</v>
      </c>
      <c r="B150" t="s">
        <v>1565</v>
      </c>
      <c r="C150" t="s">
        <v>574</v>
      </c>
      <c r="E150" t="s">
        <v>520</v>
      </c>
      <c r="F150">
        <v>64</v>
      </c>
      <c r="G150">
        <v>1976</v>
      </c>
      <c r="H150">
        <v>53</v>
      </c>
      <c r="I150">
        <v>46.5</v>
      </c>
      <c r="J150">
        <v>2468.4609999999998</v>
      </c>
      <c r="K150">
        <v>788</v>
      </c>
    </row>
    <row r="151" spans="1:11" x14ac:dyDescent="0.4">
      <c r="A151">
        <v>14074</v>
      </c>
      <c r="B151" t="s">
        <v>764</v>
      </c>
      <c r="C151" t="s">
        <v>645</v>
      </c>
      <c r="D151" t="s">
        <v>404</v>
      </c>
      <c r="E151" t="s">
        <v>526</v>
      </c>
      <c r="F151">
        <v>20</v>
      </c>
      <c r="G151">
        <v>1974</v>
      </c>
      <c r="H151">
        <v>32</v>
      </c>
      <c r="I151">
        <v>33.5</v>
      </c>
      <c r="J151">
        <v>2782.078</v>
      </c>
      <c r="K151">
        <v>1406</v>
      </c>
    </row>
    <row r="152" spans="1:11" x14ac:dyDescent="0.4">
      <c r="A152">
        <v>14075</v>
      </c>
      <c r="B152" t="s">
        <v>764</v>
      </c>
      <c r="C152" t="s">
        <v>763</v>
      </c>
      <c r="D152" t="s">
        <v>404</v>
      </c>
      <c r="E152" t="s">
        <v>526</v>
      </c>
      <c r="F152">
        <v>20</v>
      </c>
      <c r="G152">
        <v>1999</v>
      </c>
      <c r="H152">
        <v>15</v>
      </c>
      <c r="I152">
        <v>55</v>
      </c>
      <c r="J152">
        <v>3456.6149999999998</v>
      </c>
      <c r="K152">
        <v>1417</v>
      </c>
    </row>
    <row r="153" spans="1:11" x14ac:dyDescent="0.4">
      <c r="A153">
        <v>16013</v>
      </c>
      <c r="B153" t="s">
        <v>765</v>
      </c>
      <c r="C153" t="s">
        <v>602</v>
      </c>
      <c r="E153" t="s">
        <v>573</v>
      </c>
      <c r="F153">
        <v>79</v>
      </c>
      <c r="G153">
        <v>1988</v>
      </c>
      <c r="H153">
        <v>633</v>
      </c>
      <c r="I153">
        <v>0</v>
      </c>
      <c r="J153">
        <v>0</v>
      </c>
      <c r="K153">
        <v>0</v>
      </c>
    </row>
    <row r="154" spans="1:11" x14ac:dyDescent="0.4">
      <c r="A154">
        <v>10034</v>
      </c>
      <c r="B154" t="s">
        <v>767</v>
      </c>
      <c r="C154" t="s">
        <v>585</v>
      </c>
      <c r="E154" t="s">
        <v>768</v>
      </c>
      <c r="F154">
        <v>68</v>
      </c>
      <c r="G154">
        <v>1959</v>
      </c>
      <c r="H154">
        <v>235</v>
      </c>
      <c r="I154">
        <v>13.063000000000001</v>
      </c>
      <c r="J154">
        <v>724.96299999999997</v>
      </c>
      <c r="K154">
        <v>173</v>
      </c>
    </row>
    <row r="155" spans="1:11" x14ac:dyDescent="0.4">
      <c r="A155">
        <v>24218</v>
      </c>
      <c r="B155" t="s">
        <v>769</v>
      </c>
      <c r="C155" t="s">
        <v>602</v>
      </c>
      <c r="E155" t="s">
        <v>586</v>
      </c>
      <c r="F155">
        <v>51</v>
      </c>
      <c r="G155">
        <v>1969</v>
      </c>
      <c r="H155">
        <v>71</v>
      </c>
      <c r="I155">
        <v>20.75</v>
      </c>
      <c r="J155">
        <v>2218.4589999999998</v>
      </c>
      <c r="K155">
        <v>1246</v>
      </c>
    </row>
    <row r="156" spans="1:11" x14ac:dyDescent="0.4">
      <c r="A156">
        <v>16056</v>
      </c>
      <c r="B156" t="s">
        <v>771</v>
      </c>
      <c r="C156" t="s">
        <v>619</v>
      </c>
      <c r="E156" t="s">
        <v>772</v>
      </c>
      <c r="F156">
        <v>82</v>
      </c>
      <c r="G156">
        <v>1966</v>
      </c>
      <c r="H156">
        <v>466</v>
      </c>
      <c r="I156">
        <v>5.4379999999999997</v>
      </c>
      <c r="J156">
        <v>129.40600000000001</v>
      </c>
      <c r="K156">
        <v>0</v>
      </c>
    </row>
    <row r="157" spans="1:11" x14ac:dyDescent="0.4">
      <c r="A157">
        <v>10008</v>
      </c>
      <c r="B157" t="s">
        <v>773</v>
      </c>
      <c r="C157" t="s">
        <v>681</v>
      </c>
      <c r="E157" t="s">
        <v>729</v>
      </c>
      <c r="F157">
        <v>66</v>
      </c>
      <c r="G157">
        <v>1968</v>
      </c>
      <c r="H157">
        <v>530</v>
      </c>
      <c r="I157">
        <v>1.5940000000000001</v>
      </c>
      <c r="J157">
        <v>54.83</v>
      </c>
      <c r="K157">
        <v>0</v>
      </c>
    </row>
    <row r="158" spans="1:11" x14ac:dyDescent="0.4">
      <c r="A158">
        <v>23225</v>
      </c>
      <c r="B158" t="s">
        <v>774</v>
      </c>
      <c r="C158" t="s">
        <v>814</v>
      </c>
      <c r="D158" t="s">
        <v>404</v>
      </c>
      <c r="E158" t="s">
        <v>729</v>
      </c>
      <c r="F158">
        <v>66</v>
      </c>
      <c r="G158">
        <v>1993</v>
      </c>
      <c r="H158">
        <v>634</v>
      </c>
      <c r="I158">
        <v>0</v>
      </c>
      <c r="J158">
        <v>0</v>
      </c>
      <c r="K158">
        <v>0</v>
      </c>
    </row>
    <row r="159" spans="1:11" x14ac:dyDescent="0.4">
      <c r="A159">
        <v>18106</v>
      </c>
      <c r="B159" t="s">
        <v>775</v>
      </c>
      <c r="C159" t="s">
        <v>776</v>
      </c>
      <c r="D159" t="s">
        <v>399</v>
      </c>
      <c r="E159" t="s">
        <v>627</v>
      </c>
      <c r="F159">
        <v>21</v>
      </c>
      <c r="G159">
        <v>2007</v>
      </c>
      <c r="H159">
        <v>16</v>
      </c>
      <c r="I159">
        <v>54.25</v>
      </c>
      <c r="J159">
        <v>3400.67</v>
      </c>
      <c r="K159">
        <v>1122</v>
      </c>
    </row>
    <row r="160" spans="1:11" x14ac:dyDescent="0.4">
      <c r="A160">
        <v>22105</v>
      </c>
      <c r="B160" t="s">
        <v>1566</v>
      </c>
      <c r="C160" t="s">
        <v>986</v>
      </c>
      <c r="D160" t="s">
        <v>404</v>
      </c>
      <c r="E160" t="s">
        <v>627</v>
      </c>
      <c r="F160">
        <v>21</v>
      </c>
      <c r="G160">
        <v>2005</v>
      </c>
      <c r="H160">
        <v>36</v>
      </c>
      <c r="I160">
        <v>39.625</v>
      </c>
      <c r="J160">
        <v>2760.9090000000001</v>
      </c>
      <c r="K160">
        <v>1208</v>
      </c>
    </row>
    <row r="161" spans="1:11" x14ac:dyDescent="0.4">
      <c r="A161">
        <v>21079</v>
      </c>
      <c r="B161" t="s">
        <v>777</v>
      </c>
      <c r="C161" t="s">
        <v>685</v>
      </c>
      <c r="E161" t="s">
        <v>778</v>
      </c>
      <c r="F161">
        <v>5</v>
      </c>
      <c r="G161">
        <v>1992</v>
      </c>
      <c r="H161">
        <v>571</v>
      </c>
      <c r="I161">
        <v>0.81299999999999994</v>
      </c>
      <c r="J161">
        <v>32.935000000000002</v>
      </c>
      <c r="K161">
        <v>0</v>
      </c>
    </row>
    <row r="162" spans="1:11" x14ac:dyDescent="0.4">
      <c r="A162">
        <v>96162</v>
      </c>
      <c r="B162" t="s">
        <v>777</v>
      </c>
      <c r="C162" t="s">
        <v>636</v>
      </c>
      <c r="E162" t="s">
        <v>778</v>
      </c>
      <c r="F162">
        <v>5</v>
      </c>
      <c r="G162">
        <v>1963</v>
      </c>
      <c r="H162">
        <v>335</v>
      </c>
      <c r="I162">
        <v>9.6890000000000001</v>
      </c>
      <c r="J162">
        <v>387.91300000000001</v>
      </c>
      <c r="K162">
        <v>0</v>
      </c>
    </row>
    <row r="163" spans="1:11" x14ac:dyDescent="0.4">
      <c r="A163">
        <v>96163</v>
      </c>
      <c r="B163" t="s">
        <v>779</v>
      </c>
      <c r="C163" t="s">
        <v>1567</v>
      </c>
      <c r="D163" t="s">
        <v>404</v>
      </c>
      <c r="E163" t="s">
        <v>778</v>
      </c>
      <c r="F163">
        <v>5</v>
      </c>
      <c r="G163">
        <v>1963</v>
      </c>
      <c r="H163">
        <v>355</v>
      </c>
      <c r="I163">
        <v>8.6890000000000001</v>
      </c>
      <c r="J163">
        <v>349.58499999999998</v>
      </c>
      <c r="K163">
        <v>0</v>
      </c>
    </row>
    <row r="164" spans="1:11" x14ac:dyDescent="0.4">
      <c r="A164">
        <v>20568</v>
      </c>
      <c r="B164" t="s">
        <v>781</v>
      </c>
      <c r="C164" t="s">
        <v>782</v>
      </c>
      <c r="D164" t="s">
        <v>404</v>
      </c>
      <c r="E164" t="s">
        <v>604</v>
      </c>
      <c r="F164">
        <v>69</v>
      </c>
      <c r="G164">
        <v>1951</v>
      </c>
      <c r="H164">
        <v>480</v>
      </c>
      <c r="I164">
        <v>4.125</v>
      </c>
      <c r="J164">
        <v>109.212</v>
      </c>
      <c r="K164">
        <v>0</v>
      </c>
    </row>
    <row r="165" spans="1:11" x14ac:dyDescent="0.4">
      <c r="A165">
        <v>96217</v>
      </c>
      <c r="B165" t="s">
        <v>783</v>
      </c>
      <c r="C165" t="s">
        <v>784</v>
      </c>
      <c r="E165" t="s">
        <v>532</v>
      </c>
      <c r="F165">
        <v>1</v>
      </c>
      <c r="G165">
        <v>1949</v>
      </c>
      <c r="H165">
        <v>111</v>
      </c>
      <c r="I165">
        <v>26.937999999999999</v>
      </c>
      <c r="J165">
        <v>1721.183</v>
      </c>
      <c r="K165">
        <v>603</v>
      </c>
    </row>
    <row r="166" spans="1:11" x14ac:dyDescent="0.4">
      <c r="A166">
        <v>25054</v>
      </c>
      <c r="B166" t="s">
        <v>785</v>
      </c>
      <c r="C166" t="s">
        <v>574</v>
      </c>
      <c r="E166" t="s">
        <v>786</v>
      </c>
      <c r="F166">
        <v>56</v>
      </c>
      <c r="G166">
        <v>1953</v>
      </c>
      <c r="H166">
        <v>125</v>
      </c>
      <c r="I166">
        <v>26.344000000000001</v>
      </c>
      <c r="J166">
        <v>1595.5920000000001</v>
      </c>
      <c r="K166">
        <v>551</v>
      </c>
    </row>
    <row r="167" spans="1:11" x14ac:dyDescent="0.4">
      <c r="A167">
        <v>26022</v>
      </c>
      <c r="B167" t="s">
        <v>785</v>
      </c>
      <c r="C167" t="s">
        <v>572</v>
      </c>
      <c r="E167" t="s">
        <v>786</v>
      </c>
      <c r="F167">
        <v>56</v>
      </c>
      <c r="G167">
        <v>1976</v>
      </c>
      <c r="H167">
        <v>362</v>
      </c>
      <c r="I167">
        <v>7.5</v>
      </c>
      <c r="J167">
        <v>330.06599999999997</v>
      </c>
      <c r="K167">
        <v>43</v>
      </c>
    </row>
    <row r="168" spans="1:11" x14ac:dyDescent="0.4">
      <c r="A168">
        <v>28006</v>
      </c>
      <c r="B168" t="s">
        <v>787</v>
      </c>
      <c r="C168" t="s">
        <v>574</v>
      </c>
      <c r="E168" t="s">
        <v>29</v>
      </c>
      <c r="F168">
        <v>17</v>
      </c>
      <c r="G168">
        <v>1992</v>
      </c>
      <c r="H168">
        <v>11</v>
      </c>
      <c r="I168">
        <v>35.313000000000002</v>
      </c>
      <c r="J168">
        <v>3627.942</v>
      </c>
      <c r="K168">
        <v>1902</v>
      </c>
    </row>
    <row r="169" spans="1:11" x14ac:dyDescent="0.4">
      <c r="A169">
        <v>21004</v>
      </c>
      <c r="B169" t="s">
        <v>787</v>
      </c>
      <c r="C169" t="s">
        <v>1177</v>
      </c>
      <c r="D169" t="s">
        <v>404</v>
      </c>
      <c r="E169" t="s">
        <v>29</v>
      </c>
      <c r="F169">
        <v>17</v>
      </c>
      <c r="G169">
        <v>1991</v>
      </c>
      <c r="H169">
        <v>198</v>
      </c>
      <c r="I169">
        <v>11.531000000000001</v>
      </c>
      <c r="J169">
        <v>994.61</v>
      </c>
      <c r="K169">
        <v>471</v>
      </c>
    </row>
    <row r="170" spans="1:11" x14ac:dyDescent="0.4">
      <c r="A170">
        <v>14021</v>
      </c>
      <c r="B170" t="s">
        <v>787</v>
      </c>
      <c r="C170" t="s">
        <v>757</v>
      </c>
      <c r="E170" t="s">
        <v>529</v>
      </c>
      <c r="F170">
        <v>88</v>
      </c>
      <c r="G170">
        <v>1969</v>
      </c>
      <c r="H170">
        <v>307</v>
      </c>
      <c r="I170">
        <v>10.220000000000001</v>
      </c>
      <c r="J170">
        <v>469.38900000000001</v>
      </c>
      <c r="K170">
        <v>74</v>
      </c>
    </row>
    <row r="171" spans="1:11" x14ac:dyDescent="0.4">
      <c r="A171">
        <v>11019</v>
      </c>
      <c r="B171" t="s">
        <v>788</v>
      </c>
      <c r="C171" t="s">
        <v>579</v>
      </c>
      <c r="E171" t="s">
        <v>789</v>
      </c>
      <c r="F171">
        <v>45</v>
      </c>
      <c r="G171">
        <v>1950</v>
      </c>
      <c r="H171">
        <v>578</v>
      </c>
      <c r="I171">
        <v>0.90600000000000003</v>
      </c>
      <c r="J171">
        <v>28.823</v>
      </c>
      <c r="K171">
        <v>0</v>
      </c>
    </row>
    <row r="172" spans="1:11" x14ac:dyDescent="0.4">
      <c r="A172">
        <v>18010</v>
      </c>
      <c r="B172" t="s">
        <v>788</v>
      </c>
      <c r="C172" t="s">
        <v>602</v>
      </c>
      <c r="E172" t="s">
        <v>687</v>
      </c>
      <c r="F172">
        <v>87</v>
      </c>
      <c r="G172">
        <v>1948</v>
      </c>
      <c r="H172">
        <v>576</v>
      </c>
      <c r="I172">
        <v>1</v>
      </c>
      <c r="J172">
        <v>29.376999999999999</v>
      </c>
      <c r="K172">
        <v>0</v>
      </c>
    </row>
    <row r="173" spans="1:11" x14ac:dyDescent="0.4">
      <c r="A173">
        <v>18011</v>
      </c>
      <c r="B173" t="s">
        <v>790</v>
      </c>
      <c r="C173" t="s">
        <v>701</v>
      </c>
      <c r="D173" t="s">
        <v>404</v>
      </c>
      <c r="E173" t="s">
        <v>687</v>
      </c>
      <c r="F173">
        <v>87</v>
      </c>
      <c r="G173">
        <v>1950</v>
      </c>
      <c r="H173">
        <v>635</v>
      </c>
      <c r="I173">
        <v>0</v>
      </c>
      <c r="J173">
        <v>0</v>
      </c>
      <c r="K173">
        <v>0</v>
      </c>
    </row>
    <row r="174" spans="1:11" x14ac:dyDescent="0.4">
      <c r="A174">
        <v>18069</v>
      </c>
      <c r="B174" t="s">
        <v>791</v>
      </c>
      <c r="C174" t="s">
        <v>574</v>
      </c>
      <c r="E174" t="s">
        <v>529</v>
      </c>
      <c r="F174">
        <v>88</v>
      </c>
      <c r="G174">
        <v>1978</v>
      </c>
      <c r="H174">
        <v>636</v>
      </c>
      <c r="I174">
        <v>0</v>
      </c>
      <c r="J174">
        <v>0</v>
      </c>
      <c r="K174">
        <v>0</v>
      </c>
    </row>
    <row r="175" spans="1:11" x14ac:dyDescent="0.4">
      <c r="A175">
        <v>18068</v>
      </c>
      <c r="B175" t="s">
        <v>792</v>
      </c>
      <c r="C175" t="s">
        <v>793</v>
      </c>
      <c r="D175" t="s">
        <v>404</v>
      </c>
      <c r="E175" t="s">
        <v>529</v>
      </c>
      <c r="F175">
        <v>88</v>
      </c>
      <c r="G175">
        <v>1982</v>
      </c>
      <c r="H175">
        <v>272</v>
      </c>
      <c r="I175">
        <v>8</v>
      </c>
      <c r="J175">
        <v>572.20000000000005</v>
      </c>
      <c r="K175">
        <v>224</v>
      </c>
    </row>
    <row r="176" spans="1:11" x14ac:dyDescent="0.4">
      <c r="A176">
        <v>15059</v>
      </c>
      <c r="B176" t="s">
        <v>794</v>
      </c>
      <c r="C176" t="s">
        <v>647</v>
      </c>
      <c r="E176" t="s">
        <v>699</v>
      </c>
      <c r="F176">
        <v>54</v>
      </c>
      <c r="G176">
        <v>1959</v>
      </c>
      <c r="H176">
        <v>179</v>
      </c>
      <c r="I176">
        <v>13.096</v>
      </c>
      <c r="J176">
        <v>1123.848</v>
      </c>
      <c r="K176">
        <v>516</v>
      </c>
    </row>
    <row r="177" spans="1:11" x14ac:dyDescent="0.4">
      <c r="A177">
        <v>99594</v>
      </c>
      <c r="B177" t="s">
        <v>795</v>
      </c>
      <c r="C177" t="s">
        <v>579</v>
      </c>
      <c r="E177" t="s">
        <v>31</v>
      </c>
      <c r="F177">
        <v>19</v>
      </c>
      <c r="G177">
        <v>1960</v>
      </c>
      <c r="H177">
        <v>325</v>
      </c>
      <c r="I177">
        <v>8.375</v>
      </c>
      <c r="J177">
        <v>403.88400000000001</v>
      </c>
      <c r="K177">
        <v>100</v>
      </c>
    </row>
    <row r="178" spans="1:11" x14ac:dyDescent="0.4">
      <c r="A178">
        <v>15024</v>
      </c>
      <c r="B178" t="s">
        <v>796</v>
      </c>
      <c r="C178" t="s">
        <v>797</v>
      </c>
      <c r="E178" t="s">
        <v>540</v>
      </c>
      <c r="F178">
        <v>67</v>
      </c>
      <c r="G178">
        <v>1959</v>
      </c>
      <c r="H178">
        <v>517</v>
      </c>
      <c r="I178">
        <v>0.438</v>
      </c>
      <c r="J178">
        <v>65.305999999999997</v>
      </c>
      <c r="K178">
        <v>45</v>
      </c>
    </row>
    <row r="179" spans="1:11" x14ac:dyDescent="0.4">
      <c r="A179">
        <v>24309</v>
      </c>
      <c r="B179" t="s">
        <v>798</v>
      </c>
      <c r="C179" t="s">
        <v>597</v>
      </c>
      <c r="E179" t="s">
        <v>799</v>
      </c>
      <c r="F179">
        <v>85</v>
      </c>
      <c r="G179">
        <v>1985</v>
      </c>
      <c r="H179">
        <v>44</v>
      </c>
      <c r="I179">
        <v>28.125</v>
      </c>
      <c r="J179">
        <v>2638.15</v>
      </c>
      <c r="K179">
        <v>1258</v>
      </c>
    </row>
    <row r="180" spans="1:11" x14ac:dyDescent="0.4">
      <c r="A180">
        <v>24311</v>
      </c>
      <c r="B180" t="s">
        <v>798</v>
      </c>
      <c r="C180" t="s">
        <v>602</v>
      </c>
      <c r="E180" t="s">
        <v>799</v>
      </c>
      <c r="F180">
        <v>85</v>
      </c>
      <c r="G180">
        <v>1989</v>
      </c>
      <c r="H180">
        <v>637</v>
      </c>
      <c r="I180">
        <v>0</v>
      </c>
      <c r="J180">
        <v>0</v>
      </c>
      <c r="K180">
        <v>0</v>
      </c>
    </row>
    <row r="181" spans="1:11" x14ac:dyDescent="0.4">
      <c r="A181">
        <v>13075</v>
      </c>
      <c r="B181" t="s">
        <v>1568</v>
      </c>
      <c r="C181" t="s">
        <v>964</v>
      </c>
      <c r="D181" t="s">
        <v>404</v>
      </c>
      <c r="E181" t="s">
        <v>799</v>
      </c>
      <c r="F181">
        <v>85</v>
      </c>
      <c r="G181">
        <v>1986</v>
      </c>
      <c r="H181">
        <v>315</v>
      </c>
      <c r="I181">
        <v>6</v>
      </c>
      <c r="J181">
        <v>438.48399999999998</v>
      </c>
      <c r="K181">
        <v>148</v>
      </c>
    </row>
    <row r="182" spans="1:11" x14ac:dyDescent="0.4">
      <c r="A182">
        <v>22109</v>
      </c>
      <c r="B182" t="s">
        <v>1569</v>
      </c>
      <c r="C182" t="s">
        <v>747</v>
      </c>
      <c r="E182" t="s">
        <v>535</v>
      </c>
      <c r="F182">
        <v>42</v>
      </c>
      <c r="G182">
        <v>1968</v>
      </c>
      <c r="H182">
        <v>502</v>
      </c>
      <c r="I182">
        <v>1.9690000000000001</v>
      </c>
      <c r="J182">
        <v>87.635999999999996</v>
      </c>
      <c r="K182">
        <v>0</v>
      </c>
    </row>
    <row r="183" spans="1:11" x14ac:dyDescent="0.4">
      <c r="A183">
        <v>20588</v>
      </c>
      <c r="B183" t="s">
        <v>800</v>
      </c>
      <c r="C183" t="s">
        <v>728</v>
      </c>
      <c r="D183" t="s">
        <v>399</v>
      </c>
      <c r="E183" t="s">
        <v>618</v>
      </c>
      <c r="F183">
        <v>95</v>
      </c>
      <c r="G183">
        <v>2010</v>
      </c>
      <c r="H183">
        <v>638</v>
      </c>
      <c r="I183">
        <v>0</v>
      </c>
      <c r="J183">
        <v>0</v>
      </c>
      <c r="K183">
        <v>0</v>
      </c>
    </row>
    <row r="184" spans="1:11" x14ac:dyDescent="0.4">
      <c r="A184">
        <v>16020</v>
      </c>
      <c r="B184" t="s">
        <v>801</v>
      </c>
      <c r="C184" t="s">
        <v>647</v>
      </c>
      <c r="E184" t="s">
        <v>789</v>
      </c>
      <c r="F184">
        <v>45</v>
      </c>
      <c r="G184">
        <v>1968</v>
      </c>
      <c r="H184">
        <v>143</v>
      </c>
      <c r="I184">
        <v>22.251000000000001</v>
      </c>
      <c r="J184">
        <v>1445.421</v>
      </c>
      <c r="K184">
        <v>590</v>
      </c>
    </row>
    <row r="185" spans="1:11" x14ac:dyDescent="0.4">
      <c r="A185">
        <v>18095</v>
      </c>
      <c r="B185" t="s">
        <v>802</v>
      </c>
      <c r="C185" t="s">
        <v>647</v>
      </c>
      <c r="E185" t="s">
        <v>803</v>
      </c>
      <c r="F185">
        <v>90</v>
      </c>
      <c r="G185">
        <v>1957</v>
      </c>
      <c r="H185">
        <v>216</v>
      </c>
      <c r="I185">
        <v>17.376999999999999</v>
      </c>
      <c r="J185">
        <v>844.85500000000002</v>
      </c>
      <c r="K185">
        <v>167</v>
      </c>
    </row>
    <row r="186" spans="1:11" x14ac:dyDescent="0.4">
      <c r="A186">
        <v>10021</v>
      </c>
      <c r="B186" t="s">
        <v>804</v>
      </c>
      <c r="C186" t="s">
        <v>647</v>
      </c>
      <c r="E186" t="s">
        <v>540</v>
      </c>
      <c r="F186">
        <v>67</v>
      </c>
      <c r="G186">
        <v>1964</v>
      </c>
      <c r="H186">
        <v>518</v>
      </c>
      <c r="I186">
        <v>0.438</v>
      </c>
      <c r="J186">
        <v>65.305999999999997</v>
      </c>
      <c r="K186">
        <v>45</v>
      </c>
    </row>
    <row r="187" spans="1:11" x14ac:dyDescent="0.4">
      <c r="A187">
        <v>18136</v>
      </c>
      <c r="B187" t="s">
        <v>805</v>
      </c>
      <c r="C187" t="s">
        <v>603</v>
      </c>
      <c r="E187" t="s">
        <v>772</v>
      </c>
      <c r="F187">
        <v>82</v>
      </c>
      <c r="G187">
        <v>1970</v>
      </c>
      <c r="H187">
        <v>26</v>
      </c>
      <c r="I187">
        <v>43.5</v>
      </c>
      <c r="J187">
        <v>2850.0309999999999</v>
      </c>
      <c r="K187">
        <v>1070</v>
      </c>
    </row>
    <row r="188" spans="1:11" x14ac:dyDescent="0.4">
      <c r="A188">
        <v>96108</v>
      </c>
      <c r="B188" t="s">
        <v>806</v>
      </c>
      <c r="C188" t="s">
        <v>629</v>
      </c>
      <c r="E188" t="s">
        <v>532</v>
      </c>
      <c r="F188">
        <v>1</v>
      </c>
      <c r="G188">
        <v>1967</v>
      </c>
      <c r="H188">
        <v>263</v>
      </c>
      <c r="I188">
        <v>5.1879999999999997</v>
      </c>
      <c r="J188">
        <v>613.58699999999999</v>
      </c>
      <c r="K188">
        <v>380</v>
      </c>
    </row>
    <row r="189" spans="1:11" x14ac:dyDescent="0.4">
      <c r="A189">
        <v>96059</v>
      </c>
      <c r="B189" t="s">
        <v>807</v>
      </c>
      <c r="C189" t="s">
        <v>567</v>
      </c>
      <c r="D189" t="s">
        <v>404</v>
      </c>
      <c r="E189" t="s">
        <v>532</v>
      </c>
      <c r="F189">
        <v>1</v>
      </c>
      <c r="G189">
        <v>1970</v>
      </c>
      <c r="H189">
        <v>70</v>
      </c>
      <c r="I189">
        <v>22.75</v>
      </c>
      <c r="J189">
        <v>2225.7109999999998</v>
      </c>
      <c r="K189">
        <v>1216</v>
      </c>
    </row>
    <row r="190" spans="1:11" x14ac:dyDescent="0.4">
      <c r="A190">
        <v>98419</v>
      </c>
      <c r="B190" t="s">
        <v>808</v>
      </c>
      <c r="C190" t="s">
        <v>747</v>
      </c>
      <c r="E190" t="s">
        <v>591</v>
      </c>
      <c r="F190">
        <v>27</v>
      </c>
      <c r="G190">
        <v>1952</v>
      </c>
      <c r="H190">
        <v>639</v>
      </c>
      <c r="I190">
        <v>0</v>
      </c>
      <c r="J190">
        <v>0</v>
      </c>
      <c r="K190">
        <v>0</v>
      </c>
    </row>
    <row r="191" spans="1:11" x14ac:dyDescent="0.4">
      <c r="A191">
        <v>14006</v>
      </c>
      <c r="B191" t="s">
        <v>809</v>
      </c>
      <c r="C191" t="s">
        <v>597</v>
      </c>
      <c r="E191" t="s">
        <v>532</v>
      </c>
      <c r="F191">
        <v>1</v>
      </c>
      <c r="G191">
        <v>1970</v>
      </c>
      <c r="H191">
        <v>219</v>
      </c>
      <c r="I191">
        <v>14.734999999999999</v>
      </c>
      <c r="J191">
        <v>833.08900000000006</v>
      </c>
      <c r="K191">
        <v>234</v>
      </c>
    </row>
    <row r="192" spans="1:11" x14ac:dyDescent="0.4">
      <c r="A192">
        <v>98423</v>
      </c>
      <c r="B192" t="s">
        <v>812</v>
      </c>
      <c r="C192" t="s">
        <v>585</v>
      </c>
      <c r="E192" t="s">
        <v>591</v>
      </c>
      <c r="F192">
        <v>27</v>
      </c>
      <c r="G192">
        <v>1982</v>
      </c>
      <c r="H192">
        <v>463</v>
      </c>
      <c r="I192">
        <v>5</v>
      </c>
      <c r="J192">
        <v>135.63499999999999</v>
      </c>
      <c r="K192">
        <v>0</v>
      </c>
    </row>
    <row r="193" spans="1:11" x14ac:dyDescent="0.4">
      <c r="A193">
        <v>98477</v>
      </c>
      <c r="B193" t="s">
        <v>1570</v>
      </c>
      <c r="C193" t="s">
        <v>603</v>
      </c>
      <c r="E193" t="s">
        <v>593</v>
      </c>
      <c r="F193">
        <v>16</v>
      </c>
      <c r="G193">
        <v>1987</v>
      </c>
      <c r="H193">
        <v>527</v>
      </c>
      <c r="I193">
        <v>2</v>
      </c>
      <c r="J193">
        <v>57.595999999999997</v>
      </c>
      <c r="K193">
        <v>0</v>
      </c>
    </row>
    <row r="194" spans="1:11" x14ac:dyDescent="0.4">
      <c r="A194">
        <v>14079</v>
      </c>
      <c r="B194" t="s">
        <v>1571</v>
      </c>
      <c r="C194" t="s">
        <v>623</v>
      </c>
      <c r="E194" t="s">
        <v>566</v>
      </c>
      <c r="F194">
        <v>86</v>
      </c>
      <c r="G194">
        <v>2002</v>
      </c>
      <c r="H194">
        <v>68</v>
      </c>
      <c r="I194">
        <v>30.75</v>
      </c>
      <c r="J194">
        <v>2259.248</v>
      </c>
      <c r="K194">
        <v>1062</v>
      </c>
    </row>
    <row r="195" spans="1:11" x14ac:dyDescent="0.4">
      <c r="A195">
        <v>11058</v>
      </c>
      <c r="B195" t="s">
        <v>815</v>
      </c>
      <c r="C195" t="s">
        <v>623</v>
      </c>
      <c r="E195" t="s">
        <v>627</v>
      </c>
      <c r="F195">
        <v>21</v>
      </c>
      <c r="G195">
        <v>1960</v>
      </c>
      <c r="H195">
        <v>298</v>
      </c>
      <c r="I195">
        <v>11.063000000000001</v>
      </c>
      <c r="J195">
        <v>491.47899999999998</v>
      </c>
      <c r="K195">
        <v>78</v>
      </c>
    </row>
    <row r="196" spans="1:11" x14ac:dyDescent="0.4">
      <c r="A196">
        <v>14028</v>
      </c>
      <c r="B196" t="s">
        <v>816</v>
      </c>
      <c r="C196" t="s">
        <v>817</v>
      </c>
      <c r="D196" t="s">
        <v>404</v>
      </c>
      <c r="E196" t="s">
        <v>818</v>
      </c>
      <c r="F196">
        <v>77</v>
      </c>
      <c r="G196">
        <v>1958</v>
      </c>
      <c r="H196">
        <v>293</v>
      </c>
      <c r="I196">
        <v>10.141</v>
      </c>
      <c r="J196">
        <v>502.42200000000003</v>
      </c>
      <c r="K196">
        <v>108</v>
      </c>
    </row>
    <row r="197" spans="1:11" x14ac:dyDescent="0.4">
      <c r="A197">
        <v>24518</v>
      </c>
      <c r="B197" t="s">
        <v>1572</v>
      </c>
      <c r="C197" t="s">
        <v>603</v>
      </c>
      <c r="E197" t="s">
        <v>618</v>
      </c>
      <c r="F197">
        <v>95</v>
      </c>
      <c r="G197">
        <v>1993</v>
      </c>
      <c r="H197">
        <v>479</v>
      </c>
      <c r="I197">
        <v>3.657</v>
      </c>
      <c r="J197">
        <v>112.426</v>
      </c>
      <c r="K197">
        <v>0</v>
      </c>
    </row>
    <row r="198" spans="1:11" x14ac:dyDescent="0.4">
      <c r="A198">
        <v>13054</v>
      </c>
      <c r="B198" t="s">
        <v>819</v>
      </c>
      <c r="C198" t="s">
        <v>820</v>
      </c>
      <c r="E198" t="s">
        <v>671</v>
      </c>
      <c r="F198">
        <v>15</v>
      </c>
      <c r="G198">
        <v>1981</v>
      </c>
      <c r="H198">
        <v>434</v>
      </c>
      <c r="I198">
        <v>2.1880000000000002</v>
      </c>
      <c r="J198">
        <v>176.93299999999999</v>
      </c>
      <c r="K198">
        <v>74</v>
      </c>
    </row>
    <row r="199" spans="1:11" x14ac:dyDescent="0.4">
      <c r="A199">
        <v>20558</v>
      </c>
      <c r="B199" t="s">
        <v>821</v>
      </c>
      <c r="C199" t="s">
        <v>629</v>
      </c>
      <c r="E199" t="s">
        <v>573</v>
      </c>
      <c r="F199">
        <v>79</v>
      </c>
      <c r="G199">
        <v>1975</v>
      </c>
      <c r="H199">
        <v>448</v>
      </c>
      <c r="I199">
        <v>5</v>
      </c>
      <c r="J199">
        <v>163.995</v>
      </c>
      <c r="K199">
        <v>0</v>
      </c>
    </row>
    <row r="200" spans="1:11" x14ac:dyDescent="0.4">
      <c r="A200">
        <v>16075</v>
      </c>
      <c r="B200" t="s">
        <v>822</v>
      </c>
      <c r="C200" t="s">
        <v>629</v>
      </c>
      <c r="E200" t="s">
        <v>687</v>
      </c>
      <c r="F200">
        <v>87</v>
      </c>
      <c r="G200">
        <v>1954</v>
      </c>
      <c r="H200">
        <v>170</v>
      </c>
      <c r="I200">
        <v>17.471</v>
      </c>
      <c r="J200">
        <v>1210.1320000000001</v>
      </c>
      <c r="K200">
        <v>530</v>
      </c>
    </row>
    <row r="201" spans="1:11" x14ac:dyDescent="0.4">
      <c r="A201">
        <v>22141</v>
      </c>
      <c r="B201" t="s">
        <v>1573</v>
      </c>
      <c r="C201" t="s">
        <v>572</v>
      </c>
      <c r="E201" t="s">
        <v>789</v>
      </c>
      <c r="F201">
        <v>45</v>
      </c>
      <c r="G201">
        <v>1969</v>
      </c>
      <c r="H201">
        <v>437</v>
      </c>
      <c r="I201">
        <v>5.6890000000000001</v>
      </c>
      <c r="J201">
        <v>174.279</v>
      </c>
      <c r="K201">
        <v>0</v>
      </c>
    </row>
    <row r="202" spans="1:11" x14ac:dyDescent="0.4">
      <c r="A202">
        <v>22179</v>
      </c>
      <c r="B202" t="s">
        <v>1574</v>
      </c>
      <c r="C202" t="s">
        <v>565</v>
      </c>
      <c r="E202" t="s">
        <v>566</v>
      </c>
      <c r="F202">
        <v>86</v>
      </c>
      <c r="G202">
        <v>1987</v>
      </c>
      <c r="H202">
        <v>142</v>
      </c>
      <c r="I202">
        <v>19.876000000000001</v>
      </c>
      <c r="J202">
        <v>1452.527</v>
      </c>
      <c r="K202">
        <v>581</v>
      </c>
    </row>
    <row r="203" spans="1:11" x14ac:dyDescent="0.4">
      <c r="A203">
        <v>20513</v>
      </c>
      <c r="B203" t="s">
        <v>824</v>
      </c>
      <c r="C203" t="s">
        <v>577</v>
      </c>
      <c r="E203" t="s">
        <v>729</v>
      </c>
      <c r="F203">
        <v>66</v>
      </c>
      <c r="G203">
        <v>1991</v>
      </c>
      <c r="H203">
        <v>200</v>
      </c>
      <c r="I203">
        <v>18.064</v>
      </c>
      <c r="J203">
        <v>982.476</v>
      </c>
      <c r="K203">
        <v>280</v>
      </c>
    </row>
    <row r="204" spans="1:11" x14ac:dyDescent="0.4">
      <c r="A204">
        <v>25002</v>
      </c>
      <c r="B204" t="s">
        <v>825</v>
      </c>
      <c r="C204" t="s">
        <v>763</v>
      </c>
      <c r="D204" t="s">
        <v>404</v>
      </c>
      <c r="E204" t="s">
        <v>699</v>
      </c>
      <c r="F204">
        <v>54</v>
      </c>
      <c r="G204">
        <v>1973</v>
      </c>
      <c r="H204">
        <v>359</v>
      </c>
      <c r="I204">
        <v>2.8140000000000001</v>
      </c>
      <c r="J204">
        <v>333.19400000000002</v>
      </c>
      <c r="K204">
        <v>193</v>
      </c>
    </row>
    <row r="205" spans="1:11" x14ac:dyDescent="0.4">
      <c r="A205">
        <v>24240</v>
      </c>
      <c r="B205" t="s">
        <v>826</v>
      </c>
      <c r="C205" t="s">
        <v>603</v>
      </c>
      <c r="E205" t="s">
        <v>29</v>
      </c>
      <c r="F205">
        <v>17</v>
      </c>
      <c r="G205">
        <v>1976</v>
      </c>
      <c r="H205">
        <v>190</v>
      </c>
      <c r="I205">
        <v>12.375</v>
      </c>
      <c r="J205">
        <v>1037.4739999999999</v>
      </c>
      <c r="K205">
        <v>424</v>
      </c>
    </row>
    <row r="206" spans="1:11" x14ac:dyDescent="0.4">
      <c r="A206">
        <v>98373</v>
      </c>
      <c r="B206" t="s">
        <v>827</v>
      </c>
      <c r="C206" t="s">
        <v>829</v>
      </c>
      <c r="D206" t="s">
        <v>404</v>
      </c>
      <c r="E206" t="s">
        <v>634</v>
      </c>
      <c r="F206">
        <v>24</v>
      </c>
      <c r="G206">
        <v>1985</v>
      </c>
      <c r="H206">
        <v>640</v>
      </c>
      <c r="I206">
        <v>0</v>
      </c>
      <c r="J206">
        <v>0</v>
      </c>
      <c r="K206">
        <v>0</v>
      </c>
    </row>
    <row r="207" spans="1:11" x14ac:dyDescent="0.4">
      <c r="A207">
        <v>28038</v>
      </c>
      <c r="B207" t="s">
        <v>830</v>
      </c>
      <c r="C207" t="s">
        <v>592</v>
      </c>
      <c r="D207" t="s">
        <v>404</v>
      </c>
      <c r="E207" t="s">
        <v>31</v>
      </c>
      <c r="F207">
        <v>19</v>
      </c>
      <c r="G207">
        <v>1954</v>
      </c>
      <c r="H207">
        <v>371</v>
      </c>
      <c r="I207">
        <v>2.641</v>
      </c>
      <c r="J207">
        <v>312.596</v>
      </c>
      <c r="K207">
        <v>186</v>
      </c>
    </row>
    <row r="208" spans="1:11" x14ac:dyDescent="0.4">
      <c r="A208">
        <v>24509</v>
      </c>
      <c r="B208" t="s">
        <v>1575</v>
      </c>
      <c r="C208" t="s">
        <v>731</v>
      </c>
      <c r="D208" t="s">
        <v>678</v>
      </c>
      <c r="E208" t="s">
        <v>803</v>
      </c>
      <c r="F208">
        <v>90</v>
      </c>
      <c r="G208">
        <v>2014</v>
      </c>
      <c r="H208">
        <v>536</v>
      </c>
      <c r="I208">
        <v>2.5</v>
      </c>
      <c r="J208">
        <v>51.756999999999998</v>
      </c>
      <c r="K208">
        <v>0</v>
      </c>
    </row>
    <row r="209" spans="1:11" x14ac:dyDescent="0.4">
      <c r="A209">
        <v>24527</v>
      </c>
      <c r="B209" t="s">
        <v>1575</v>
      </c>
      <c r="C209" t="s">
        <v>814</v>
      </c>
      <c r="D209" t="s">
        <v>404</v>
      </c>
      <c r="E209" t="s">
        <v>803</v>
      </c>
      <c r="F209">
        <v>90</v>
      </c>
      <c r="G209">
        <v>1986</v>
      </c>
      <c r="H209">
        <v>537</v>
      </c>
      <c r="I209">
        <v>2.5</v>
      </c>
      <c r="J209">
        <v>51.756999999999998</v>
      </c>
      <c r="K209">
        <v>0</v>
      </c>
    </row>
    <row r="210" spans="1:11" x14ac:dyDescent="0.4">
      <c r="A210">
        <v>22148</v>
      </c>
      <c r="B210" t="s">
        <v>1576</v>
      </c>
      <c r="C210" t="s">
        <v>609</v>
      </c>
      <c r="E210" t="s">
        <v>1436</v>
      </c>
      <c r="F210">
        <v>98</v>
      </c>
      <c r="G210">
        <v>1968</v>
      </c>
      <c r="H210">
        <v>249</v>
      </c>
      <c r="I210">
        <v>18.376999999999999</v>
      </c>
      <c r="J210">
        <v>687.90700000000004</v>
      </c>
      <c r="K210">
        <v>34</v>
      </c>
    </row>
    <row r="211" spans="1:11" x14ac:dyDescent="0.4">
      <c r="A211">
        <v>20542</v>
      </c>
      <c r="B211" t="s">
        <v>832</v>
      </c>
      <c r="C211" t="s">
        <v>585</v>
      </c>
      <c r="E211" t="s">
        <v>813</v>
      </c>
      <c r="F211">
        <v>93</v>
      </c>
      <c r="G211">
        <v>1956</v>
      </c>
      <c r="H211">
        <v>239</v>
      </c>
      <c r="I211">
        <v>12.252000000000001</v>
      </c>
      <c r="J211">
        <v>718.52800000000002</v>
      </c>
      <c r="K211">
        <v>217</v>
      </c>
    </row>
    <row r="212" spans="1:11" x14ac:dyDescent="0.4">
      <c r="A212">
        <v>20566</v>
      </c>
      <c r="B212" t="s">
        <v>833</v>
      </c>
      <c r="C212" t="s">
        <v>623</v>
      </c>
      <c r="E212" t="s">
        <v>612</v>
      </c>
      <c r="F212">
        <v>2</v>
      </c>
      <c r="G212">
        <v>1981</v>
      </c>
      <c r="H212">
        <v>641</v>
      </c>
      <c r="I212">
        <v>0</v>
      </c>
      <c r="J212">
        <v>0</v>
      </c>
      <c r="K212">
        <v>0</v>
      </c>
    </row>
    <row r="213" spans="1:11" x14ac:dyDescent="0.4">
      <c r="A213">
        <v>16077</v>
      </c>
      <c r="B213" t="s">
        <v>834</v>
      </c>
      <c r="C213" t="s">
        <v>603</v>
      </c>
      <c r="E213" t="s">
        <v>687</v>
      </c>
      <c r="F213">
        <v>87</v>
      </c>
      <c r="G213">
        <v>1953</v>
      </c>
      <c r="H213">
        <v>290</v>
      </c>
      <c r="I213">
        <v>9.1890000000000001</v>
      </c>
      <c r="J213">
        <v>512.61300000000006</v>
      </c>
      <c r="K213">
        <v>123</v>
      </c>
    </row>
    <row r="214" spans="1:11" x14ac:dyDescent="0.4">
      <c r="A214">
        <v>18141</v>
      </c>
      <c r="B214" t="s">
        <v>836</v>
      </c>
      <c r="C214" t="s">
        <v>831</v>
      </c>
      <c r="E214" t="s">
        <v>703</v>
      </c>
      <c r="F214">
        <v>91</v>
      </c>
      <c r="G214">
        <v>1963</v>
      </c>
      <c r="H214">
        <v>273</v>
      </c>
      <c r="I214">
        <v>17.405999999999999</v>
      </c>
      <c r="J214">
        <v>569.99199999999996</v>
      </c>
      <c r="K214">
        <v>45</v>
      </c>
    </row>
    <row r="215" spans="1:11" x14ac:dyDescent="0.4">
      <c r="A215">
        <v>24542</v>
      </c>
      <c r="B215" t="s">
        <v>837</v>
      </c>
      <c r="C215" t="s">
        <v>828</v>
      </c>
      <c r="D215" t="s">
        <v>678</v>
      </c>
      <c r="E215" t="s">
        <v>524</v>
      </c>
      <c r="F215">
        <v>89</v>
      </c>
      <c r="G215">
        <v>2012</v>
      </c>
      <c r="H215">
        <v>642</v>
      </c>
      <c r="I215">
        <v>0</v>
      </c>
      <c r="J215">
        <v>0</v>
      </c>
      <c r="K215">
        <v>0</v>
      </c>
    </row>
    <row r="216" spans="1:11" x14ac:dyDescent="0.4">
      <c r="A216">
        <v>18142</v>
      </c>
      <c r="B216" t="s">
        <v>837</v>
      </c>
      <c r="C216" t="s">
        <v>838</v>
      </c>
      <c r="D216" t="s">
        <v>404</v>
      </c>
      <c r="E216" t="s">
        <v>703</v>
      </c>
      <c r="F216">
        <v>91</v>
      </c>
      <c r="G216">
        <v>1973</v>
      </c>
      <c r="H216">
        <v>414</v>
      </c>
      <c r="I216">
        <v>8</v>
      </c>
      <c r="J216">
        <v>214.012</v>
      </c>
      <c r="K216">
        <v>0</v>
      </c>
    </row>
    <row r="217" spans="1:11" x14ac:dyDescent="0.4">
      <c r="A217">
        <v>15060</v>
      </c>
      <c r="B217" t="s">
        <v>841</v>
      </c>
      <c r="C217" t="s">
        <v>574</v>
      </c>
      <c r="E217" t="s">
        <v>658</v>
      </c>
      <c r="F217">
        <v>92</v>
      </c>
      <c r="G217">
        <v>1955</v>
      </c>
      <c r="H217">
        <v>94</v>
      </c>
      <c r="I217">
        <v>28.626000000000001</v>
      </c>
      <c r="J217">
        <v>1945.3130000000001</v>
      </c>
      <c r="K217">
        <v>892</v>
      </c>
    </row>
    <row r="218" spans="1:11" x14ac:dyDescent="0.4">
      <c r="A218">
        <v>28051</v>
      </c>
      <c r="B218" t="s">
        <v>842</v>
      </c>
      <c r="C218" t="s">
        <v>770</v>
      </c>
      <c r="E218" t="s">
        <v>31</v>
      </c>
      <c r="F218">
        <v>19</v>
      </c>
      <c r="G218">
        <v>1963</v>
      </c>
      <c r="H218">
        <v>242</v>
      </c>
      <c r="I218">
        <v>14.093999999999999</v>
      </c>
      <c r="J218">
        <v>711.72900000000004</v>
      </c>
      <c r="K218">
        <v>189</v>
      </c>
    </row>
    <row r="219" spans="1:11" x14ac:dyDescent="0.4">
      <c r="A219">
        <v>25003</v>
      </c>
      <c r="B219" t="s">
        <v>843</v>
      </c>
      <c r="C219" t="s">
        <v>844</v>
      </c>
      <c r="D219" t="s">
        <v>404</v>
      </c>
      <c r="E219" t="s">
        <v>699</v>
      </c>
      <c r="F219">
        <v>54</v>
      </c>
      <c r="G219">
        <v>1973</v>
      </c>
      <c r="H219">
        <v>63</v>
      </c>
      <c r="I219">
        <v>27.187999999999999</v>
      </c>
      <c r="J219">
        <v>2319.1039999999998</v>
      </c>
      <c r="K219">
        <v>1146</v>
      </c>
    </row>
    <row r="220" spans="1:11" x14ac:dyDescent="0.4">
      <c r="A220">
        <v>13065</v>
      </c>
      <c r="B220" t="s">
        <v>846</v>
      </c>
      <c r="C220" t="s">
        <v>641</v>
      </c>
      <c r="E220" t="s">
        <v>540</v>
      </c>
      <c r="F220">
        <v>67</v>
      </c>
      <c r="G220">
        <v>1961</v>
      </c>
      <c r="H220">
        <v>643</v>
      </c>
      <c r="I220">
        <v>0</v>
      </c>
      <c r="J220">
        <v>0</v>
      </c>
      <c r="K220">
        <v>0</v>
      </c>
    </row>
    <row r="221" spans="1:11" x14ac:dyDescent="0.4">
      <c r="A221">
        <v>10079</v>
      </c>
      <c r="B221" t="s">
        <v>847</v>
      </c>
      <c r="C221" t="s">
        <v>848</v>
      </c>
      <c r="E221" t="s">
        <v>604</v>
      </c>
      <c r="F221">
        <v>69</v>
      </c>
      <c r="G221">
        <v>1951</v>
      </c>
      <c r="H221">
        <v>493</v>
      </c>
      <c r="I221">
        <v>3.5630000000000002</v>
      </c>
      <c r="J221">
        <v>93.155000000000001</v>
      </c>
      <c r="K221">
        <v>0</v>
      </c>
    </row>
    <row r="222" spans="1:11" x14ac:dyDescent="0.4">
      <c r="A222">
        <v>16023</v>
      </c>
      <c r="B222" t="s">
        <v>851</v>
      </c>
      <c r="C222" t="s">
        <v>852</v>
      </c>
      <c r="E222" t="s">
        <v>591</v>
      </c>
      <c r="F222">
        <v>27</v>
      </c>
      <c r="G222">
        <v>1966</v>
      </c>
      <c r="H222">
        <v>644</v>
      </c>
      <c r="I222">
        <v>0</v>
      </c>
      <c r="J222">
        <v>0</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284</v>
      </c>
      <c r="I225">
        <v>13.375</v>
      </c>
      <c r="J225">
        <v>523.08900000000006</v>
      </c>
      <c r="K225">
        <v>95</v>
      </c>
    </row>
    <row r="226" spans="1:11" x14ac:dyDescent="0.4">
      <c r="A226">
        <v>27045</v>
      </c>
      <c r="B226" t="s">
        <v>857</v>
      </c>
      <c r="C226" t="s">
        <v>629</v>
      </c>
      <c r="E226" t="s">
        <v>445</v>
      </c>
      <c r="F226">
        <v>43</v>
      </c>
      <c r="G226">
        <v>1980</v>
      </c>
      <c r="H226">
        <v>438</v>
      </c>
      <c r="I226">
        <v>2.5619999999999998</v>
      </c>
      <c r="J226">
        <v>171.04300000000001</v>
      </c>
      <c r="K226">
        <v>63</v>
      </c>
    </row>
    <row r="227" spans="1:11" x14ac:dyDescent="0.4">
      <c r="A227">
        <v>24551</v>
      </c>
      <c r="B227" t="s">
        <v>857</v>
      </c>
      <c r="C227" t="s">
        <v>755</v>
      </c>
      <c r="D227" t="s">
        <v>399</v>
      </c>
      <c r="E227" t="s">
        <v>445</v>
      </c>
      <c r="F227">
        <v>43</v>
      </c>
      <c r="G227">
        <v>2008</v>
      </c>
      <c r="H227">
        <v>255</v>
      </c>
      <c r="I227">
        <v>8.2810000000000006</v>
      </c>
      <c r="J227">
        <v>673.29</v>
      </c>
      <c r="K227">
        <v>295</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407</v>
      </c>
      <c r="I229">
        <v>3.7810000000000001</v>
      </c>
      <c r="J229">
        <v>229.34399999999999</v>
      </c>
      <c r="K229">
        <v>63</v>
      </c>
    </row>
    <row r="230" spans="1:11" x14ac:dyDescent="0.4">
      <c r="A230">
        <v>22146</v>
      </c>
      <c r="B230" t="s">
        <v>1577</v>
      </c>
      <c r="C230" t="s">
        <v>597</v>
      </c>
      <c r="E230" t="s">
        <v>1578</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567</v>
      </c>
      <c r="I232">
        <v>1</v>
      </c>
      <c r="J232">
        <v>34.363999999999997</v>
      </c>
      <c r="K232">
        <v>0</v>
      </c>
    </row>
    <row r="233" spans="1:11" x14ac:dyDescent="0.4">
      <c r="A233">
        <v>16064</v>
      </c>
      <c r="B233" t="s">
        <v>861</v>
      </c>
      <c r="C233" t="s">
        <v>668</v>
      </c>
      <c r="E233" t="s">
        <v>862</v>
      </c>
      <c r="F233">
        <v>83</v>
      </c>
      <c r="G233">
        <v>1972</v>
      </c>
      <c r="H233">
        <v>256</v>
      </c>
      <c r="I233">
        <v>11.500999999999999</v>
      </c>
      <c r="J233">
        <v>670.52200000000005</v>
      </c>
      <c r="K233">
        <v>191</v>
      </c>
    </row>
    <row r="234" spans="1:11" x14ac:dyDescent="0.4">
      <c r="A234">
        <v>16065</v>
      </c>
      <c r="B234" t="s">
        <v>861</v>
      </c>
      <c r="C234" t="s">
        <v>685</v>
      </c>
      <c r="E234" t="s">
        <v>862</v>
      </c>
      <c r="F234">
        <v>83</v>
      </c>
      <c r="G234">
        <v>1977</v>
      </c>
      <c r="H234">
        <v>330</v>
      </c>
      <c r="I234">
        <v>5.3140000000000001</v>
      </c>
      <c r="J234">
        <v>396.82</v>
      </c>
      <c r="K234">
        <v>140</v>
      </c>
    </row>
    <row r="235" spans="1:11" x14ac:dyDescent="0.4">
      <c r="A235">
        <v>29053</v>
      </c>
      <c r="B235" t="s">
        <v>863</v>
      </c>
      <c r="C235" t="s">
        <v>602</v>
      </c>
      <c r="E235" t="s">
        <v>520</v>
      </c>
      <c r="F235">
        <v>64</v>
      </c>
      <c r="G235">
        <v>1975</v>
      </c>
      <c r="H235">
        <v>570</v>
      </c>
      <c r="I235">
        <v>1.25</v>
      </c>
      <c r="J235">
        <v>33.908999999999999</v>
      </c>
      <c r="K235">
        <v>0</v>
      </c>
    </row>
    <row r="236" spans="1:11" x14ac:dyDescent="0.4">
      <c r="A236">
        <v>10138</v>
      </c>
      <c r="B236" t="s">
        <v>1579</v>
      </c>
      <c r="C236" t="s">
        <v>572</v>
      </c>
      <c r="E236" t="s">
        <v>627</v>
      </c>
      <c r="F236">
        <v>21</v>
      </c>
      <c r="G236">
        <v>2003</v>
      </c>
      <c r="H236">
        <v>38</v>
      </c>
      <c r="I236">
        <v>36.125</v>
      </c>
      <c r="J236">
        <v>2733.029</v>
      </c>
      <c r="K236">
        <v>1259</v>
      </c>
    </row>
    <row r="237" spans="1:11" x14ac:dyDescent="0.4">
      <c r="A237">
        <v>98465</v>
      </c>
      <c r="B237" t="s">
        <v>1580</v>
      </c>
      <c r="C237" t="s">
        <v>572</v>
      </c>
      <c r="E237" t="s">
        <v>627</v>
      </c>
      <c r="F237">
        <v>21</v>
      </c>
      <c r="G237">
        <v>1975</v>
      </c>
      <c r="H237">
        <v>650</v>
      </c>
      <c r="I237">
        <v>0</v>
      </c>
      <c r="J237">
        <v>0</v>
      </c>
      <c r="K237">
        <v>0</v>
      </c>
    </row>
    <row r="238" spans="1:11" x14ac:dyDescent="0.4">
      <c r="A238">
        <v>24315</v>
      </c>
      <c r="B238" t="s">
        <v>864</v>
      </c>
      <c r="C238" t="s">
        <v>865</v>
      </c>
      <c r="D238" t="s">
        <v>404</v>
      </c>
      <c r="E238" t="s">
        <v>627</v>
      </c>
      <c r="F238">
        <v>21</v>
      </c>
      <c r="G238">
        <v>1995</v>
      </c>
      <c r="H238">
        <v>651</v>
      </c>
      <c r="I238">
        <v>0</v>
      </c>
      <c r="J238">
        <v>0</v>
      </c>
      <c r="K238">
        <v>0</v>
      </c>
    </row>
    <row r="239" spans="1:11" x14ac:dyDescent="0.4">
      <c r="A239">
        <v>20676</v>
      </c>
      <c r="B239" t="s">
        <v>864</v>
      </c>
      <c r="C239" t="s">
        <v>866</v>
      </c>
      <c r="D239" t="s">
        <v>404</v>
      </c>
      <c r="E239" t="s">
        <v>627</v>
      </c>
      <c r="F239">
        <v>21</v>
      </c>
      <c r="G239">
        <v>1973</v>
      </c>
      <c r="H239">
        <v>120</v>
      </c>
      <c r="I239">
        <v>31.437999999999999</v>
      </c>
      <c r="J239">
        <v>1609.83</v>
      </c>
      <c r="K239">
        <v>445</v>
      </c>
    </row>
    <row r="240" spans="1:11" x14ac:dyDescent="0.4">
      <c r="A240">
        <v>23051</v>
      </c>
      <c r="B240" t="s">
        <v>1581</v>
      </c>
      <c r="C240" t="s">
        <v>582</v>
      </c>
      <c r="D240" t="s">
        <v>404</v>
      </c>
      <c r="E240" t="s">
        <v>532</v>
      </c>
      <c r="F240">
        <v>1</v>
      </c>
      <c r="G240">
        <v>1992</v>
      </c>
      <c r="H240">
        <v>652</v>
      </c>
      <c r="I240">
        <v>0</v>
      </c>
      <c r="J240">
        <v>0</v>
      </c>
      <c r="K240">
        <v>0</v>
      </c>
    </row>
    <row r="241" spans="1:11" x14ac:dyDescent="0.4">
      <c r="A241">
        <v>11044</v>
      </c>
      <c r="B241" t="s">
        <v>868</v>
      </c>
      <c r="C241" t="s">
        <v>636</v>
      </c>
      <c r="E241" t="s">
        <v>612</v>
      </c>
      <c r="F241">
        <v>2</v>
      </c>
      <c r="G241">
        <v>1941</v>
      </c>
      <c r="H241">
        <v>105</v>
      </c>
      <c r="I241">
        <v>28.187999999999999</v>
      </c>
      <c r="J241">
        <v>1786.1189999999999</v>
      </c>
      <c r="K241">
        <v>683</v>
      </c>
    </row>
    <row r="242" spans="1:11" x14ac:dyDescent="0.4">
      <c r="A242">
        <v>99591</v>
      </c>
      <c r="B242" t="s">
        <v>869</v>
      </c>
      <c r="C242" t="s">
        <v>623</v>
      </c>
      <c r="E242" t="s">
        <v>31</v>
      </c>
      <c r="F242">
        <v>19</v>
      </c>
      <c r="G242">
        <v>1961</v>
      </c>
      <c r="H242">
        <v>485</v>
      </c>
      <c r="I242">
        <v>1</v>
      </c>
      <c r="J242">
        <v>103.727</v>
      </c>
      <c r="K242">
        <v>59</v>
      </c>
    </row>
    <row r="243" spans="1:11" x14ac:dyDescent="0.4">
      <c r="A243">
        <v>29027</v>
      </c>
      <c r="B243" t="s">
        <v>870</v>
      </c>
      <c r="C243" t="s">
        <v>871</v>
      </c>
      <c r="E243" t="s">
        <v>523</v>
      </c>
      <c r="F243">
        <v>63</v>
      </c>
      <c r="G243">
        <v>1953</v>
      </c>
      <c r="H243">
        <v>399</v>
      </c>
      <c r="I243">
        <v>7.47</v>
      </c>
      <c r="J243">
        <v>238.18100000000001</v>
      </c>
      <c r="K243">
        <v>0</v>
      </c>
    </row>
    <row r="244" spans="1:11" x14ac:dyDescent="0.4">
      <c r="A244">
        <v>14057</v>
      </c>
      <c r="B244" t="s">
        <v>872</v>
      </c>
      <c r="C244" t="s">
        <v>577</v>
      </c>
      <c r="E244" t="s">
        <v>627</v>
      </c>
      <c r="F244">
        <v>21</v>
      </c>
      <c r="G244">
        <v>1988</v>
      </c>
      <c r="H244">
        <v>90</v>
      </c>
      <c r="I244">
        <v>33.750999999999998</v>
      </c>
      <c r="J244">
        <v>1968.4580000000001</v>
      </c>
      <c r="K244">
        <v>576</v>
      </c>
    </row>
    <row r="245" spans="1:11" x14ac:dyDescent="0.4">
      <c r="A245">
        <v>26020</v>
      </c>
      <c r="B245" t="s">
        <v>874</v>
      </c>
      <c r="C245" t="s">
        <v>572</v>
      </c>
      <c r="E245" t="s">
        <v>786</v>
      </c>
      <c r="F245">
        <v>56</v>
      </c>
      <c r="G245">
        <v>1990</v>
      </c>
      <c r="H245">
        <v>441</v>
      </c>
      <c r="I245">
        <v>4.375</v>
      </c>
      <c r="J245">
        <v>168.43199999999999</v>
      </c>
      <c r="K245">
        <v>0</v>
      </c>
    </row>
    <row r="246" spans="1:11" x14ac:dyDescent="0.4">
      <c r="A246">
        <v>25055</v>
      </c>
      <c r="B246" t="s">
        <v>874</v>
      </c>
      <c r="C246" t="s">
        <v>757</v>
      </c>
      <c r="E246" t="s">
        <v>786</v>
      </c>
      <c r="F246">
        <v>56</v>
      </c>
      <c r="G246">
        <v>1965</v>
      </c>
      <c r="H246">
        <v>24</v>
      </c>
      <c r="I246">
        <v>39.125</v>
      </c>
      <c r="J246">
        <v>2907.547</v>
      </c>
      <c r="K246">
        <v>1597</v>
      </c>
    </row>
    <row r="247" spans="1:11" x14ac:dyDescent="0.4">
      <c r="A247">
        <v>24321</v>
      </c>
      <c r="B247" t="s">
        <v>875</v>
      </c>
      <c r="C247" t="s">
        <v>602</v>
      </c>
      <c r="E247" t="s">
        <v>29</v>
      </c>
      <c r="F247">
        <v>17</v>
      </c>
      <c r="G247">
        <v>1966</v>
      </c>
      <c r="H247">
        <v>555</v>
      </c>
      <c r="I247">
        <v>1.125</v>
      </c>
      <c r="J247">
        <v>41.045999999999999</v>
      </c>
      <c r="K247">
        <v>0</v>
      </c>
    </row>
    <row r="248" spans="1:11" x14ac:dyDescent="0.4">
      <c r="A248">
        <v>16107</v>
      </c>
      <c r="B248" t="s">
        <v>876</v>
      </c>
      <c r="C248" t="s">
        <v>877</v>
      </c>
      <c r="E248" t="s">
        <v>452</v>
      </c>
      <c r="F248">
        <v>14</v>
      </c>
      <c r="G248">
        <v>1993</v>
      </c>
      <c r="H248">
        <v>135</v>
      </c>
      <c r="I248">
        <v>23.312999999999999</v>
      </c>
      <c r="J248">
        <v>1497.0940000000001</v>
      </c>
      <c r="K248">
        <v>520</v>
      </c>
    </row>
    <row r="249" spans="1:11" x14ac:dyDescent="0.4">
      <c r="A249">
        <v>14084</v>
      </c>
      <c r="B249" t="s">
        <v>878</v>
      </c>
      <c r="C249" t="s">
        <v>685</v>
      </c>
      <c r="E249" t="s">
        <v>573</v>
      </c>
      <c r="F249">
        <v>79</v>
      </c>
      <c r="G249">
        <v>1983</v>
      </c>
      <c r="H249">
        <v>653</v>
      </c>
      <c r="I249">
        <v>0</v>
      </c>
      <c r="J249">
        <v>0</v>
      </c>
      <c r="K249">
        <v>0</v>
      </c>
    </row>
    <row r="250" spans="1:11" x14ac:dyDescent="0.4">
      <c r="A250">
        <v>13083</v>
      </c>
      <c r="B250" t="s">
        <v>879</v>
      </c>
      <c r="C250" t="s">
        <v>574</v>
      </c>
      <c r="E250" t="s">
        <v>445</v>
      </c>
      <c r="F250">
        <v>43</v>
      </c>
      <c r="G250">
        <v>1952</v>
      </c>
      <c r="H250">
        <v>654</v>
      </c>
      <c r="I250">
        <v>0</v>
      </c>
      <c r="J250">
        <v>0</v>
      </c>
      <c r="K250">
        <v>0</v>
      </c>
    </row>
    <row r="251" spans="1:11" x14ac:dyDescent="0.4">
      <c r="A251">
        <v>24342</v>
      </c>
      <c r="B251" t="s">
        <v>880</v>
      </c>
      <c r="C251" t="s">
        <v>588</v>
      </c>
      <c r="E251" t="s">
        <v>633</v>
      </c>
      <c r="F251">
        <v>62</v>
      </c>
      <c r="G251">
        <v>1950</v>
      </c>
      <c r="H251">
        <v>408</v>
      </c>
      <c r="I251">
        <v>8.5</v>
      </c>
      <c r="J251">
        <v>228.792</v>
      </c>
      <c r="K251">
        <v>0</v>
      </c>
    </row>
    <row r="252" spans="1:11" x14ac:dyDescent="0.4">
      <c r="A252">
        <v>13060</v>
      </c>
      <c r="B252" t="s">
        <v>880</v>
      </c>
      <c r="C252" t="s">
        <v>602</v>
      </c>
      <c r="E252" t="s">
        <v>593</v>
      </c>
      <c r="F252">
        <v>16</v>
      </c>
      <c r="G252">
        <v>1972</v>
      </c>
      <c r="H252">
        <v>101</v>
      </c>
      <c r="I252">
        <v>27.844000000000001</v>
      </c>
      <c r="J252">
        <v>1861.289</v>
      </c>
      <c r="K252">
        <v>771</v>
      </c>
    </row>
    <row r="253" spans="1:11" x14ac:dyDescent="0.4">
      <c r="A253">
        <v>23251</v>
      </c>
      <c r="B253" t="s">
        <v>1582</v>
      </c>
      <c r="C253" t="s">
        <v>817</v>
      </c>
      <c r="D253" t="s">
        <v>404</v>
      </c>
      <c r="E253" t="s">
        <v>620</v>
      </c>
      <c r="F253">
        <v>73</v>
      </c>
      <c r="G253">
        <v>1951</v>
      </c>
      <c r="H253">
        <v>373</v>
      </c>
      <c r="I253">
        <v>5.2990000000000004</v>
      </c>
      <c r="J253">
        <v>310.47699999999998</v>
      </c>
      <c r="K253">
        <v>77</v>
      </c>
    </row>
    <row r="254" spans="1:11" x14ac:dyDescent="0.4">
      <c r="A254">
        <v>24319</v>
      </c>
      <c r="B254" t="s">
        <v>881</v>
      </c>
      <c r="C254" t="s">
        <v>588</v>
      </c>
      <c r="E254" t="s">
        <v>31</v>
      </c>
      <c r="F254">
        <v>19</v>
      </c>
      <c r="G254">
        <v>1946</v>
      </c>
      <c r="H254">
        <v>557</v>
      </c>
      <c r="I254">
        <v>0.53100000000000003</v>
      </c>
      <c r="J254">
        <v>38.761000000000003</v>
      </c>
      <c r="K254">
        <v>15</v>
      </c>
    </row>
    <row r="255" spans="1:11" x14ac:dyDescent="0.4">
      <c r="A255">
        <v>18039</v>
      </c>
      <c r="B255" t="s">
        <v>882</v>
      </c>
      <c r="C255" t="s">
        <v>576</v>
      </c>
      <c r="D255" t="s">
        <v>404</v>
      </c>
      <c r="E255" t="s">
        <v>818</v>
      </c>
      <c r="F255">
        <v>77</v>
      </c>
      <c r="G255">
        <v>1978</v>
      </c>
      <c r="H255">
        <v>445</v>
      </c>
      <c r="I255">
        <v>1.8440000000000001</v>
      </c>
      <c r="J255">
        <v>168.19900000000001</v>
      </c>
      <c r="K255">
        <v>74</v>
      </c>
    </row>
    <row r="256" spans="1:11" x14ac:dyDescent="0.4">
      <c r="A256">
        <v>10036</v>
      </c>
      <c r="B256" t="s">
        <v>882</v>
      </c>
      <c r="C256" t="s">
        <v>735</v>
      </c>
      <c r="D256" t="s">
        <v>404</v>
      </c>
      <c r="E256" t="s">
        <v>768</v>
      </c>
      <c r="F256">
        <v>68</v>
      </c>
      <c r="G256">
        <v>1983</v>
      </c>
      <c r="H256">
        <v>563</v>
      </c>
      <c r="I256">
        <v>1.125</v>
      </c>
      <c r="J256">
        <v>36.871000000000002</v>
      </c>
      <c r="K256">
        <v>0</v>
      </c>
    </row>
    <row r="257" spans="1:11" x14ac:dyDescent="0.4">
      <c r="A257">
        <v>19027</v>
      </c>
      <c r="B257" t="s">
        <v>884</v>
      </c>
      <c r="C257" t="s">
        <v>572</v>
      </c>
      <c r="E257" t="s">
        <v>573</v>
      </c>
      <c r="F257">
        <v>79</v>
      </c>
      <c r="G257">
        <v>1973</v>
      </c>
      <c r="H257">
        <v>655</v>
      </c>
      <c r="I257">
        <v>0</v>
      </c>
      <c r="J257">
        <v>0</v>
      </c>
      <c r="K257">
        <v>0</v>
      </c>
    </row>
    <row r="258" spans="1:11" x14ac:dyDescent="0.4">
      <c r="A258">
        <v>14001</v>
      </c>
      <c r="B258" t="s">
        <v>886</v>
      </c>
      <c r="C258" t="s">
        <v>623</v>
      </c>
      <c r="E258" t="s">
        <v>627</v>
      </c>
      <c r="F258">
        <v>21</v>
      </c>
      <c r="G258">
        <v>2004</v>
      </c>
      <c r="H258">
        <v>656</v>
      </c>
      <c r="I258">
        <v>0</v>
      </c>
      <c r="J258">
        <v>0</v>
      </c>
      <c r="K258">
        <v>0</v>
      </c>
    </row>
    <row r="259" spans="1:11" x14ac:dyDescent="0.4">
      <c r="A259">
        <v>25046</v>
      </c>
      <c r="B259" t="s">
        <v>886</v>
      </c>
      <c r="C259" t="s">
        <v>574</v>
      </c>
      <c r="E259" t="s">
        <v>627</v>
      </c>
      <c r="F259">
        <v>21</v>
      </c>
      <c r="G259">
        <v>1977</v>
      </c>
      <c r="H259">
        <v>515</v>
      </c>
      <c r="I259">
        <v>2.125</v>
      </c>
      <c r="J259">
        <v>67.668999999999997</v>
      </c>
      <c r="K259">
        <v>0</v>
      </c>
    </row>
    <row r="260" spans="1:11" x14ac:dyDescent="0.4">
      <c r="A260">
        <v>96046</v>
      </c>
      <c r="B260" t="s">
        <v>886</v>
      </c>
      <c r="C260" t="s">
        <v>848</v>
      </c>
      <c r="E260" t="s">
        <v>627</v>
      </c>
      <c r="F260">
        <v>21</v>
      </c>
      <c r="G260">
        <v>1952</v>
      </c>
      <c r="H260">
        <v>657</v>
      </c>
      <c r="I260">
        <v>0</v>
      </c>
      <c r="J260">
        <v>0</v>
      </c>
      <c r="K260">
        <v>0</v>
      </c>
    </row>
    <row r="261" spans="1:11" x14ac:dyDescent="0.4">
      <c r="A261">
        <v>11032</v>
      </c>
      <c r="B261" t="s">
        <v>1583</v>
      </c>
      <c r="C261" t="s">
        <v>574</v>
      </c>
      <c r="E261" t="s">
        <v>627</v>
      </c>
      <c r="F261">
        <v>21</v>
      </c>
      <c r="G261">
        <v>1998</v>
      </c>
      <c r="H261">
        <v>387</v>
      </c>
      <c r="I261">
        <v>8.25</v>
      </c>
      <c r="J261">
        <v>267.363</v>
      </c>
      <c r="K261">
        <v>0</v>
      </c>
    </row>
    <row r="262" spans="1:11" x14ac:dyDescent="0.4">
      <c r="A262">
        <v>96045</v>
      </c>
      <c r="B262" t="s">
        <v>1584</v>
      </c>
      <c r="C262" t="s">
        <v>574</v>
      </c>
      <c r="E262" t="s">
        <v>627</v>
      </c>
      <c r="F262">
        <v>21</v>
      </c>
      <c r="G262">
        <v>1958</v>
      </c>
      <c r="H262">
        <v>405</v>
      </c>
      <c r="I262">
        <v>7.125</v>
      </c>
      <c r="J262">
        <v>231.53899999999999</v>
      </c>
      <c r="K262">
        <v>0</v>
      </c>
    </row>
    <row r="263" spans="1:11" x14ac:dyDescent="0.4">
      <c r="A263">
        <v>24278</v>
      </c>
      <c r="B263" t="s">
        <v>887</v>
      </c>
      <c r="C263" t="s">
        <v>577</v>
      </c>
      <c r="E263" t="s">
        <v>446</v>
      </c>
      <c r="F263">
        <v>52</v>
      </c>
      <c r="G263">
        <v>1988</v>
      </c>
      <c r="H263">
        <v>423</v>
      </c>
      <c r="I263">
        <v>4.2190000000000003</v>
      </c>
      <c r="J263">
        <v>192.572</v>
      </c>
      <c r="K263">
        <v>68</v>
      </c>
    </row>
    <row r="264" spans="1:11" x14ac:dyDescent="0.4">
      <c r="A264">
        <v>24277</v>
      </c>
      <c r="B264" t="s">
        <v>887</v>
      </c>
      <c r="C264" t="s">
        <v>603</v>
      </c>
      <c r="E264" t="s">
        <v>446</v>
      </c>
      <c r="F264">
        <v>52</v>
      </c>
      <c r="G264">
        <v>1974</v>
      </c>
      <c r="H264">
        <v>394</v>
      </c>
      <c r="I264">
        <v>5.3449999999999998</v>
      </c>
      <c r="J264">
        <v>244.458</v>
      </c>
      <c r="K264">
        <v>68</v>
      </c>
    </row>
    <row r="265" spans="1:11" x14ac:dyDescent="0.4">
      <c r="A265">
        <v>23242</v>
      </c>
      <c r="B265" t="s">
        <v>1585</v>
      </c>
      <c r="C265" t="s">
        <v>576</v>
      </c>
      <c r="D265" t="s">
        <v>404</v>
      </c>
      <c r="E265" t="s">
        <v>446</v>
      </c>
      <c r="F265">
        <v>52</v>
      </c>
      <c r="G265">
        <v>1950</v>
      </c>
      <c r="H265">
        <v>581</v>
      </c>
      <c r="I265">
        <v>2</v>
      </c>
      <c r="J265">
        <v>23.547999999999998</v>
      </c>
      <c r="K265">
        <v>0</v>
      </c>
    </row>
    <row r="266" spans="1:11" x14ac:dyDescent="0.4">
      <c r="A266">
        <v>24526</v>
      </c>
      <c r="B266" t="s">
        <v>1586</v>
      </c>
      <c r="C266" t="s">
        <v>597</v>
      </c>
      <c r="D266" t="s">
        <v>399</v>
      </c>
      <c r="E266" t="s">
        <v>532</v>
      </c>
      <c r="F266">
        <v>1</v>
      </c>
      <c r="G266">
        <v>2011</v>
      </c>
      <c r="H266">
        <v>497</v>
      </c>
      <c r="I266">
        <v>2.3140000000000001</v>
      </c>
      <c r="J266">
        <v>91.63</v>
      </c>
      <c r="K266">
        <v>0</v>
      </c>
    </row>
    <row r="267" spans="1:11" x14ac:dyDescent="0.4">
      <c r="A267">
        <v>22168</v>
      </c>
      <c r="B267" t="s">
        <v>1587</v>
      </c>
      <c r="C267" t="s">
        <v>617</v>
      </c>
      <c r="D267" t="s">
        <v>404</v>
      </c>
      <c r="E267" t="s">
        <v>813</v>
      </c>
      <c r="F267">
        <v>93</v>
      </c>
      <c r="G267">
        <v>1961</v>
      </c>
      <c r="H267">
        <v>234</v>
      </c>
      <c r="I267">
        <v>15.345000000000001</v>
      </c>
      <c r="J267">
        <v>730.49199999999996</v>
      </c>
      <c r="K267">
        <v>211</v>
      </c>
    </row>
    <row r="268" spans="1:11" x14ac:dyDescent="0.4">
      <c r="A268">
        <v>25011</v>
      </c>
      <c r="B268" t="s">
        <v>888</v>
      </c>
      <c r="C268" t="s">
        <v>589</v>
      </c>
      <c r="E268" t="s">
        <v>520</v>
      </c>
      <c r="F268">
        <v>64</v>
      </c>
      <c r="G268">
        <v>1963</v>
      </c>
      <c r="H268">
        <v>114</v>
      </c>
      <c r="I268">
        <v>23.064</v>
      </c>
      <c r="J268">
        <v>1697.1969999999999</v>
      </c>
      <c r="K268">
        <v>937</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196</v>
      </c>
      <c r="I270">
        <v>14.58</v>
      </c>
      <c r="J270">
        <v>1009.1180000000001</v>
      </c>
      <c r="K270">
        <v>413</v>
      </c>
    </row>
    <row r="271" spans="1:11" x14ac:dyDescent="0.4">
      <c r="A271">
        <v>98307</v>
      </c>
      <c r="B271" t="s">
        <v>891</v>
      </c>
      <c r="C271" t="s">
        <v>766</v>
      </c>
      <c r="E271" t="s">
        <v>443</v>
      </c>
      <c r="F271">
        <v>30</v>
      </c>
      <c r="G271">
        <v>1979</v>
      </c>
      <c r="H271">
        <v>159</v>
      </c>
      <c r="I271">
        <v>24.25</v>
      </c>
      <c r="J271">
        <v>1322.0619999999999</v>
      </c>
      <c r="K271">
        <v>316</v>
      </c>
    </row>
    <row r="272" spans="1:11" x14ac:dyDescent="0.4">
      <c r="A272">
        <v>11011</v>
      </c>
      <c r="B272" t="s">
        <v>892</v>
      </c>
      <c r="C272" t="s">
        <v>602</v>
      </c>
      <c r="E272" t="s">
        <v>452</v>
      </c>
      <c r="F272">
        <v>14</v>
      </c>
      <c r="G272">
        <v>1984</v>
      </c>
      <c r="H272">
        <v>33</v>
      </c>
      <c r="I272">
        <v>40</v>
      </c>
      <c r="J272">
        <v>2769.973</v>
      </c>
      <c r="K272">
        <v>1051</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353</v>
      </c>
      <c r="I274">
        <v>6.9379999999999997</v>
      </c>
      <c r="J274">
        <v>350.97500000000002</v>
      </c>
      <c r="K274">
        <v>103</v>
      </c>
    </row>
    <row r="275" spans="1:11" x14ac:dyDescent="0.4">
      <c r="A275">
        <v>11041</v>
      </c>
      <c r="B275" t="s">
        <v>894</v>
      </c>
      <c r="C275" t="s">
        <v>718</v>
      </c>
      <c r="D275" t="s">
        <v>404</v>
      </c>
      <c r="E275" t="s">
        <v>532</v>
      </c>
      <c r="F275">
        <v>1</v>
      </c>
      <c r="G275">
        <v>2002</v>
      </c>
      <c r="H275">
        <v>174</v>
      </c>
      <c r="I275">
        <v>19.189</v>
      </c>
      <c r="J275">
        <v>1163.6610000000001</v>
      </c>
      <c r="K275">
        <v>348</v>
      </c>
    </row>
    <row r="276" spans="1:11" x14ac:dyDescent="0.4">
      <c r="A276">
        <v>25087</v>
      </c>
      <c r="B276" t="s">
        <v>895</v>
      </c>
      <c r="C276" t="s">
        <v>732</v>
      </c>
      <c r="D276" t="s">
        <v>404</v>
      </c>
      <c r="E276" t="s">
        <v>591</v>
      </c>
      <c r="F276">
        <v>27</v>
      </c>
      <c r="G276">
        <v>1970</v>
      </c>
      <c r="H276">
        <v>660</v>
      </c>
      <c r="I276">
        <v>0</v>
      </c>
      <c r="J276">
        <v>0</v>
      </c>
      <c r="K276">
        <v>0</v>
      </c>
    </row>
    <row r="277" spans="1:11" x14ac:dyDescent="0.4">
      <c r="A277">
        <v>13029</v>
      </c>
      <c r="B277" t="s">
        <v>896</v>
      </c>
      <c r="C277" t="s">
        <v>579</v>
      </c>
      <c r="E277" t="s">
        <v>520</v>
      </c>
      <c r="F277">
        <v>64</v>
      </c>
      <c r="G277">
        <v>1961</v>
      </c>
      <c r="H277">
        <v>25</v>
      </c>
      <c r="I277">
        <v>42.25</v>
      </c>
      <c r="J277">
        <v>2867.4380000000001</v>
      </c>
      <c r="K277">
        <v>1173</v>
      </c>
    </row>
    <row r="278" spans="1:11" x14ac:dyDescent="0.4">
      <c r="A278">
        <v>22162</v>
      </c>
      <c r="B278" t="s">
        <v>1588</v>
      </c>
      <c r="C278" t="s">
        <v>1589</v>
      </c>
      <c r="E278" t="s">
        <v>813</v>
      </c>
      <c r="F278">
        <v>93</v>
      </c>
      <c r="G278">
        <v>2006</v>
      </c>
      <c r="H278">
        <v>661</v>
      </c>
      <c r="I278">
        <v>0</v>
      </c>
      <c r="J278">
        <v>0</v>
      </c>
      <c r="K278">
        <v>0</v>
      </c>
    </row>
    <row r="279" spans="1:11" x14ac:dyDescent="0.4">
      <c r="A279">
        <v>14010</v>
      </c>
      <c r="B279" t="s">
        <v>1590</v>
      </c>
      <c r="C279" t="s">
        <v>592</v>
      </c>
      <c r="D279" t="s">
        <v>404</v>
      </c>
      <c r="E279" t="s">
        <v>612</v>
      </c>
      <c r="F279">
        <v>2</v>
      </c>
      <c r="G279">
        <v>1975</v>
      </c>
      <c r="H279">
        <v>400</v>
      </c>
      <c r="I279">
        <v>6.4379999999999997</v>
      </c>
      <c r="J279">
        <v>236.02099999999999</v>
      </c>
      <c r="K279">
        <v>0</v>
      </c>
    </row>
    <row r="280" spans="1:11" x14ac:dyDescent="0.4">
      <c r="A280">
        <v>20608</v>
      </c>
      <c r="B280" t="s">
        <v>897</v>
      </c>
      <c r="C280" t="s">
        <v>603</v>
      </c>
      <c r="E280" t="s">
        <v>618</v>
      </c>
      <c r="F280">
        <v>95</v>
      </c>
      <c r="G280">
        <v>1958</v>
      </c>
      <c r="H280">
        <v>662</v>
      </c>
      <c r="I280">
        <v>0</v>
      </c>
      <c r="J280">
        <v>0</v>
      </c>
      <c r="K280">
        <v>0</v>
      </c>
    </row>
    <row r="281" spans="1:11" x14ac:dyDescent="0.4">
      <c r="A281">
        <v>11038</v>
      </c>
      <c r="B281" t="s">
        <v>898</v>
      </c>
      <c r="C281" t="s">
        <v>660</v>
      </c>
      <c r="E281" t="s">
        <v>532</v>
      </c>
      <c r="F281">
        <v>1</v>
      </c>
      <c r="G281">
        <v>1979</v>
      </c>
      <c r="H281">
        <v>212</v>
      </c>
      <c r="I281">
        <v>12.468999999999999</v>
      </c>
      <c r="J281">
        <v>878.09199999999998</v>
      </c>
      <c r="K281">
        <v>365</v>
      </c>
    </row>
    <row r="282" spans="1:11" x14ac:dyDescent="0.4">
      <c r="A282">
        <v>28007</v>
      </c>
      <c r="B282" t="s">
        <v>899</v>
      </c>
      <c r="C282" t="s">
        <v>747</v>
      </c>
      <c r="E282" t="s">
        <v>452</v>
      </c>
      <c r="F282">
        <v>14</v>
      </c>
      <c r="G282">
        <v>1993</v>
      </c>
      <c r="H282">
        <v>339</v>
      </c>
      <c r="I282">
        <v>4</v>
      </c>
      <c r="J282">
        <v>382.12400000000002</v>
      </c>
      <c r="K282">
        <v>181</v>
      </c>
    </row>
    <row r="283" spans="1:11" x14ac:dyDescent="0.4">
      <c r="A283">
        <v>10139</v>
      </c>
      <c r="B283" t="s">
        <v>900</v>
      </c>
      <c r="C283" t="s">
        <v>574</v>
      </c>
      <c r="E283" t="s">
        <v>452</v>
      </c>
      <c r="F283">
        <v>14</v>
      </c>
      <c r="G283">
        <v>1946</v>
      </c>
      <c r="H283">
        <v>229</v>
      </c>
      <c r="I283">
        <v>18.376999999999999</v>
      </c>
      <c r="J283">
        <v>772.15700000000004</v>
      </c>
      <c r="K283">
        <v>148</v>
      </c>
    </row>
    <row r="284" spans="1:11" x14ac:dyDescent="0.4">
      <c r="A284">
        <v>17022</v>
      </c>
      <c r="B284" t="s">
        <v>901</v>
      </c>
      <c r="C284" t="s">
        <v>902</v>
      </c>
      <c r="D284" t="s">
        <v>404</v>
      </c>
      <c r="E284" t="s">
        <v>789</v>
      </c>
      <c r="F284">
        <v>45</v>
      </c>
      <c r="G284">
        <v>1969</v>
      </c>
      <c r="H284">
        <v>347</v>
      </c>
      <c r="I284">
        <v>10.971</v>
      </c>
      <c r="J284">
        <v>356.65600000000001</v>
      </c>
      <c r="K284">
        <v>0</v>
      </c>
    </row>
    <row r="285" spans="1:11" x14ac:dyDescent="0.4">
      <c r="A285">
        <v>24510</v>
      </c>
      <c r="B285" t="s">
        <v>1591</v>
      </c>
      <c r="C285" t="s">
        <v>589</v>
      </c>
      <c r="D285" t="s">
        <v>399</v>
      </c>
      <c r="E285" t="s">
        <v>803</v>
      </c>
      <c r="F285">
        <v>90</v>
      </c>
      <c r="G285">
        <v>2010</v>
      </c>
      <c r="H285">
        <v>528</v>
      </c>
      <c r="I285">
        <v>2.625</v>
      </c>
      <c r="J285">
        <v>55.088000000000001</v>
      </c>
      <c r="K285">
        <v>0</v>
      </c>
    </row>
    <row r="286" spans="1:11" x14ac:dyDescent="0.4">
      <c r="A286">
        <v>24539</v>
      </c>
      <c r="B286" t="s">
        <v>1592</v>
      </c>
      <c r="C286" t="s">
        <v>770</v>
      </c>
      <c r="D286" t="s">
        <v>399</v>
      </c>
      <c r="E286" t="s">
        <v>1368</v>
      </c>
      <c r="F286">
        <v>96</v>
      </c>
      <c r="G286">
        <v>2017</v>
      </c>
      <c r="H286">
        <v>663</v>
      </c>
      <c r="I286">
        <v>0</v>
      </c>
      <c r="J286">
        <v>0</v>
      </c>
      <c r="K286">
        <v>0</v>
      </c>
    </row>
    <row r="287" spans="1:11" x14ac:dyDescent="0.4">
      <c r="A287">
        <v>27039</v>
      </c>
      <c r="B287" t="s">
        <v>1593</v>
      </c>
      <c r="C287" t="s">
        <v>770</v>
      </c>
      <c r="E287" t="s">
        <v>1368</v>
      </c>
      <c r="F287">
        <v>96</v>
      </c>
      <c r="G287">
        <v>1966</v>
      </c>
      <c r="H287">
        <v>5</v>
      </c>
      <c r="I287">
        <v>45.5</v>
      </c>
      <c r="J287">
        <v>3835.7530000000002</v>
      </c>
      <c r="K287">
        <v>1910</v>
      </c>
    </row>
    <row r="288" spans="1:11" x14ac:dyDescent="0.4">
      <c r="A288">
        <v>10080</v>
      </c>
      <c r="B288" t="s">
        <v>903</v>
      </c>
      <c r="C288" t="s">
        <v>904</v>
      </c>
      <c r="E288" t="s">
        <v>604</v>
      </c>
      <c r="F288">
        <v>69</v>
      </c>
      <c r="G288">
        <v>1960</v>
      </c>
      <c r="H288">
        <v>664</v>
      </c>
      <c r="I288">
        <v>0</v>
      </c>
      <c r="J288">
        <v>0</v>
      </c>
      <c r="K288">
        <v>0</v>
      </c>
    </row>
    <row r="289" spans="1:11" x14ac:dyDescent="0.4">
      <c r="A289">
        <v>16029</v>
      </c>
      <c r="B289" t="s">
        <v>905</v>
      </c>
      <c r="C289" t="s">
        <v>731</v>
      </c>
      <c r="D289" t="s">
        <v>404</v>
      </c>
      <c r="E289" t="s">
        <v>573</v>
      </c>
      <c r="F289">
        <v>79</v>
      </c>
      <c r="G289">
        <v>1982</v>
      </c>
      <c r="H289">
        <v>66</v>
      </c>
      <c r="I289">
        <v>29.437999999999999</v>
      </c>
      <c r="J289">
        <v>2302.6709999999998</v>
      </c>
      <c r="K289">
        <v>1109</v>
      </c>
    </row>
    <row r="290" spans="1:11" x14ac:dyDescent="0.4">
      <c r="A290">
        <v>16119</v>
      </c>
      <c r="B290" t="s">
        <v>1594</v>
      </c>
      <c r="C290" t="s">
        <v>906</v>
      </c>
      <c r="D290" t="s">
        <v>404</v>
      </c>
      <c r="E290" t="s">
        <v>573</v>
      </c>
      <c r="F290">
        <v>79</v>
      </c>
      <c r="G290">
        <v>1983</v>
      </c>
      <c r="H290">
        <v>665</v>
      </c>
      <c r="I290">
        <v>0</v>
      </c>
      <c r="J290">
        <v>0</v>
      </c>
      <c r="K290">
        <v>0</v>
      </c>
    </row>
    <row r="291" spans="1:11" x14ac:dyDescent="0.4">
      <c r="A291">
        <v>20501</v>
      </c>
      <c r="B291" t="s">
        <v>907</v>
      </c>
      <c r="C291" t="s">
        <v>908</v>
      </c>
      <c r="D291" t="s">
        <v>404</v>
      </c>
      <c r="E291" t="s">
        <v>532</v>
      </c>
      <c r="F291">
        <v>1</v>
      </c>
      <c r="G291">
        <v>1949</v>
      </c>
      <c r="H291">
        <v>424</v>
      </c>
      <c r="I291">
        <v>5.2519999999999998</v>
      </c>
      <c r="J291">
        <v>187.327</v>
      </c>
      <c r="K291">
        <v>0</v>
      </c>
    </row>
    <row r="292" spans="1:11" x14ac:dyDescent="0.4">
      <c r="A292">
        <v>18047</v>
      </c>
      <c r="B292" t="s">
        <v>1595</v>
      </c>
      <c r="C292" t="s">
        <v>760</v>
      </c>
      <c r="D292" t="s">
        <v>404</v>
      </c>
      <c r="E292" t="s">
        <v>604</v>
      </c>
      <c r="F292">
        <v>69</v>
      </c>
      <c r="G292">
        <v>1977</v>
      </c>
      <c r="H292">
        <v>385</v>
      </c>
      <c r="I292">
        <v>4.8129999999999997</v>
      </c>
      <c r="J292">
        <v>270.74799999999999</v>
      </c>
      <c r="K292">
        <v>115</v>
      </c>
    </row>
    <row r="293" spans="1:11" x14ac:dyDescent="0.4">
      <c r="A293">
        <v>22103</v>
      </c>
      <c r="B293" t="s">
        <v>1596</v>
      </c>
      <c r="C293" t="s">
        <v>603</v>
      </c>
      <c r="E293" t="s">
        <v>627</v>
      </c>
      <c r="F293">
        <v>21</v>
      </c>
      <c r="G293">
        <v>1967</v>
      </c>
      <c r="H293">
        <v>666</v>
      </c>
      <c r="I293">
        <v>0</v>
      </c>
      <c r="J293">
        <v>0</v>
      </c>
      <c r="K293">
        <v>0</v>
      </c>
    </row>
    <row r="294" spans="1:11" x14ac:dyDescent="0.4">
      <c r="A294">
        <v>14099</v>
      </c>
      <c r="B294" t="s">
        <v>909</v>
      </c>
      <c r="C294" t="s">
        <v>910</v>
      </c>
      <c r="E294" t="s">
        <v>573</v>
      </c>
      <c r="F294">
        <v>79</v>
      </c>
      <c r="G294">
        <v>1982</v>
      </c>
      <c r="H294">
        <v>54</v>
      </c>
      <c r="I294">
        <v>32.563000000000002</v>
      </c>
      <c r="J294">
        <v>2450.2570000000001</v>
      </c>
      <c r="K294">
        <v>1158</v>
      </c>
    </row>
    <row r="295" spans="1:11" x14ac:dyDescent="0.4">
      <c r="A295">
        <v>14026</v>
      </c>
      <c r="B295" t="s">
        <v>911</v>
      </c>
      <c r="C295" t="s">
        <v>711</v>
      </c>
      <c r="D295" t="s">
        <v>404</v>
      </c>
      <c r="E295" t="s">
        <v>438</v>
      </c>
      <c r="F295">
        <v>6</v>
      </c>
      <c r="G295">
        <v>1953</v>
      </c>
      <c r="H295">
        <v>430</v>
      </c>
      <c r="I295">
        <v>1.516</v>
      </c>
      <c r="J295">
        <v>182.01300000000001</v>
      </c>
      <c r="K295">
        <v>107</v>
      </c>
    </row>
    <row r="296" spans="1:11" x14ac:dyDescent="0.4">
      <c r="A296">
        <v>14077</v>
      </c>
      <c r="B296" t="s">
        <v>912</v>
      </c>
      <c r="C296" t="s">
        <v>609</v>
      </c>
      <c r="E296" t="s">
        <v>573</v>
      </c>
      <c r="F296">
        <v>79</v>
      </c>
      <c r="G296">
        <v>1989</v>
      </c>
      <c r="H296">
        <v>667</v>
      </c>
      <c r="I296">
        <v>0</v>
      </c>
      <c r="J296">
        <v>0</v>
      </c>
      <c r="K296">
        <v>0</v>
      </c>
    </row>
    <row r="297" spans="1:11" x14ac:dyDescent="0.4">
      <c r="A297">
        <v>14076</v>
      </c>
      <c r="B297" t="s">
        <v>912</v>
      </c>
      <c r="C297" t="s">
        <v>589</v>
      </c>
      <c r="E297" t="s">
        <v>573</v>
      </c>
      <c r="F297">
        <v>79</v>
      </c>
      <c r="G297">
        <v>1985</v>
      </c>
      <c r="H297">
        <v>117</v>
      </c>
      <c r="I297">
        <v>28.344000000000001</v>
      </c>
      <c r="J297">
        <v>1667.402</v>
      </c>
      <c r="K297">
        <v>676</v>
      </c>
    </row>
    <row r="298" spans="1:11" x14ac:dyDescent="0.4">
      <c r="A298">
        <v>19013</v>
      </c>
      <c r="B298" t="s">
        <v>913</v>
      </c>
      <c r="C298" t="s">
        <v>588</v>
      </c>
      <c r="E298" t="s">
        <v>535</v>
      </c>
      <c r="F298">
        <v>42</v>
      </c>
      <c r="G298">
        <v>1968</v>
      </c>
      <c r="H298">
        <v>275</v>
      </c>
      <c r="I298">
        <v>10.625999999999999</v>
      </c>
      <c r="J298">
        <v>559.41800000000001</v>
      </c>
      <c r="K298">
        <v>101</v>
      </c>
    </row>
    <row r="299" spans="1:11" x14ac:dyDescent="0.4">
      <c r="A299">
        <v>10038</v>
      </c>
      <c r="B299" t="s">
        <v>914</v>
      </c>
      <c r="C299" t="s">
        <v>597</v>
      </c>
      <c r="E299" t="s">
        <v>768</v>
      </c>
      <c r="F299">
        <v>68</v>
      </c>
      <c r="G299">
        <v>1976</v>
      </c>
      <c r="H299">
        <v>668</v>
      </c>
      <c r="I299">
        <v>0</v>
      </c>
      <c r="J299">
        <v>0</v>
      </c>
      <c r="K299">
        <v>0</v>
      </c>
    </row>
    <row r="300" spans="1:11" x14ac:dyDescent="0.4">
      <c r="A300">
        <v>20578</v>
      </c>
      <c r="B300" t="s">
        <v>915</v>
      </c>
      <c r="C300" t="s">
        <v>629</v>
      </c>
      <c r="E300" t="s">
        <v>529</v>
      </c>
      <c r="F300">
        <v>88</v>
      </c>
      <c r="G300">
        <v>1968</v>
      </c>
      <c r="H300">
        <v>217</v>
      </c>
      <c r="I300">
        <v>17.844999999999999</v>
      </c>
      <c r="J300">
        <v>840.28099999999995</v>
      </c>
      <c r="K300">
        <v>179</v>
      </c>
    </row>
    <row r="301" spans="1:11" x14ac:dyDescent="0.4">
      <c r="A301">
        <v>17033</v>
      </c>
      <c r="B301" t="s">
        <v>916</v>
      </c>
      <c r="C301" t="s">
        <v>917</v>
      </c>
      <c r="D301" t="s">
        <v>399</v>
      </c>
      <c r="E301" t="s">
        <v>532</v>
      </c>
      <c r="F301">
        <v>1</v>
      </c>
      <c r="G301">
        <v>2009</v>
      </c>
      <c r="H301">
        <v>138</v>
      </c>
      <c r="I301">
        <v>21.890999999999998</v>
      </c>
      <c r="J301">
        <v>1479.7750000000001</v>
      </c>
      <c r="K301">
        <v>557</v>
      </c>
    </row>
    <row r="302" spans="1:11" x14ac:dyDescent="0.4">
      <c r="A302">
        <v>17034</v>
      </c>
      <c r="B302" t="s">
        <v>918</v>
      </c>
      <c r="C302" t="s">
        <v>718</v>
      </c>
      <c r="D302" t="s">
        <v>404</v>
      </c>
      <c r="E302" t="s">
        <v>532</v>
      </c>
      <c r="F302">
        <v>1</v>
      </c>
      <c r="G302">
        <v>1981</v>
      </c>
      <c r="H302">
        <v>180</v>
      </c>
      <c r="I302">
        <v>18.640999999999998</v>
      </c>
      <c r="J302">
        <v>1108.335</v>
      </c>
      <c r="K302">
        <v>318</v>
      </c>
    </row>
    <row r="303" spans="1:11" x14ac:dyDescent="0.4">
      <c r="A303">
        <v>23029</v>
      </c>
      <c r="B303" t="s">
        <v>919</v>
      </c>
      <c r="C303" t="s">
        <v>565</v>
      </c>
      <c r="E303" t="s">
        <v>452</v>
      </c>
      <c r="F303">
        <v>14</v>
      </c>
      <c r="G303">
        <v>1967</v>
      </c>
      <c r="H303">
        <v>294</v>
      </c>
      <c r="I303">
        <v>7.5010000000000003</v>
      </c>
      <c r="J303">
        <v>495.60899999999998</v>
      </c>
      <c r="K303">
        <v>171</v>
      </c>
    </row>
    <row r="304" spans="1:11" x14ac:dyDescent="0.4">
      <c r="A304">
        <v>21759</v>
      </c>
      <c r="B304" t="s">
        <v>920</v>
      </c>
      <c r="C304" t="s">
        <v>647</v>
      </c>
      <c r="E304" t="s">
        <v>587</v>
      </c>
      <c r="F304">
        <v>29</v>
      </c>
      <c r="G304">
        <v>1963</v>
      </c>
      <c r="H304">
        <v>354</v>
      </c>
      <c r="I304">
        <v>5.7190000000000003</v>
      </c>
      <c r="J304">
        <v>350.4</v>
      </c>
      <c r="K304">
        <v>125</v>
      </c>
    </row>
    <row r="305" spans="1:11" x14ac:dyDescent="0.4">
      <c r="A305">
        <v>22143</v>
      </c>
      <c r="B305" t="s">
        <v>1597</v>
      </c>
      <c r="C305" t="s">
        <v>701</v>
      </c>
      <c r="D305" t="s">
        <v>404</v>
      </c>
      <c r="E305" t="s">
        <v>1578</v>
      </c>
      <c r="F305">
        <v>97</v>
      </c>
      <c r="G305">
        <v>1973</v>
      </c>
      <c r="H305">
        <v>669</v>
      </c>
      <c r="I305">
        <v>0</v>
      </c>
      <c r="J305">
        <v>0</v>
      </c>
      <c r="K305">
        <v>0</v>
      </c>
    </row>
    <row r="306" spans="1:11" x14ac:dyDescent="0.4">
      <c r="A306">
        <v>22145</v>
      </c>
      <c r="B306" t="s">
        <v>1598</v>
      </c>
      <c r="C306" t="s">
        <v>609</v>
      </c>
      <c r="E306" t="s">
        <v>1578</v>
      </c>
      <c r="F306">
        <v>97</v>
      </c>
      <c r="G306">
        <v>1991</v>
      </c>
      <c r="H306">
        <v>671</v>
      </c>
      <c r="I306">
        <v>0</v>
      </c>
      <c r="J306">
        <v>0</v>
      </c>
      <c r="K306">
        <v>0</v>
      </c>
    </row>
    <row r="307" spans="1:11" x14ac:dyDescent="0.4">
      <c r="A307">
        <v>22144</v>
      </c>
      <c r="B307" t="s">
        <v>1598</v>
      </c>
      <c r="C307" t="s">
        <v>747</v>
      </c>
      <c r="E307" t="s">
        <v>1578</v>
      </c>
      <c r="F307">
        <v>97</v>
      </c>
      <c r="G307">
        <v>1973</v>
      </c>
      <c r="H307">
        <v>670</v>
      </c>
      <c r="I307">
        <v>0</v>
      </c>
      <c r="J307">
        <v>0</v>
      </c>
      <c r="K307">
        <v>0</v>
      </c>
    </row>
    <row r="308" spans="1:11" x14ac:dyDescent="0.4">
      <c r="A308">
        <v>98312</v>
      </c>
      <c r="B308" t="s">
        <v>921</v>
      </c>
      <c r="C308" t="s">
        <v>922</v>
      </c>
      <c r="D308" t="s">
        <v>404</v>
      </c>
      <c r="E308" t="s">
        <v>671</v>
      </c>
      <c r="F308">
        <v>15</v>
      </c>
      <c r="G308">
        <v>1967</v>
      </c>
      <c r="H308">
        <v>476</v>
      </c>
      <c r="I308">
        <v>2.9060000000000001</v>
      </c>
      <c r="J308">
        <v>115.857</v>
      </c>
      <c r="K308">
        <v>0</v>
      </c>
    </row>
    <row r="309" spans="1:11" x14ac:dyDescent="0.4">
      <c r="A309">
        <v>98488</v>
      </c>
      <c r="B309" t="s">
        <v>923</v>
      </c>
      <c r="C309" t="s">
        <v>924</v>
      </c>
      <c r="E309" t="s">
        <v>671</v>
      </c>
      <c r="F309">
        <v>15</v>
      </c>
      <c r="G309">
        <v>1988</v>
      </c>
      <c r="H309">
        <v>672</v>
      </c>
      <c r="I309">
        <v>0</v>
      </c>
      <c r="J309">
        <v>0</v>
      </c>
      <c r="K309">
        <v>0</v>
      </c>
    </row>
    <row r="310" spans="1:11" x14ac:dyDescent="0.4">
      <c r="A310">
        <v>98311</v>
      </c>
      <c r="B310" t="s">
        <v>923</v>
      </c>
      <c r="C310" t="s">
        <v>603</v>
      </c>
      <c r="E310" t="s">
        <v>671</v>
      </c>
      <c r="F310">
        <v>15</v>
      </c>
      <c r="G310">
        <v>1965</v>
      </c>
      <c r="H310">
        <v>477</v>
      </c>
      <c r="I310">
        <v>2.9060000000000001</v>
      </c>
      <c r="J310">
        <v>115.857</v>
      </c>
      <c r="K310">
        <v>0</v>
      </c>
    </row>
    <row r="311" spans="1:11" x14ac:dyDescent="0.4">
      <c r="A311">
        <v>12003</v>
      </c>
      <c r="B311" t="s">
        <v>1599</v>
      </c>
      <c r="C311" t="s">
        <v>968</v>
      </c>
      <c r="E311" t="s">
        <v>642</v>
      </c>
      <c r="F311">
        <v>28</v>
      </c>
      <c r="G311">
        <v>1948</v>
      </c>
      <c r="H311">
        <v>501</v>
      </c>
      <c r="I311">
        <v>2.4380000000000002</v>
      </c>
      <c r="J311">
        <v>87.787999999999997</v>
      </c>
      <c r="K311">
        <v>0</v>
      </c>
    </row>
    <row r="312" spans="1:11" x14ac:dyDescent="0.4">
      <c r="A312">
        <v>21032</v>
      </c>
      <c r="B312" t="s">
        <v>1600</v>
      </c>
      <c r="C312" t="s">
        <v>1347</v>
      </c>
      <c r="D312" t="s">
        <v>404</v>
      </c>
      <c r="E312" t="s">
        <v>687</v>
      </c>
      <c r="F312">
        <v>87</v>
      </c>
      <c r="G312">
        <v>1948</v>
      </c>
      <c r="H312">
        <v>226</v>
      </c>
      <c r="I312">
        <v>12.782</v>
      </c>
      <c r="J312">
        <v>806.19799999999998</v>
      </c>
      <c r="K312">
        <v>272</v>
      </c>
    </row>
    <row r="313" spans="1:11" x14ac:dyDescent="0.4">
      <c r="A313">
        <v>27025</v>
      </c>
      <c r="B313" t="s">
        <v>925</v>
      </c>
      <c r="C313" t="s">
        <v>691</v>
      </c>
      <c r="E313" t="s">
        <v>548</v>
      </c>
      <c r="F313">
        <v>44</v>
      </c>
      <c r="G313">
        <v>1985</v>
      </c>
      <c r="H313">
        <v>673</v>
      </c>
      <c r="I313">
        <v>0</v>
      </c>
      <c r="J313">
        <v>0</v>
      </c>
      <c r="K313">
        <v>0</v>
      </c>
    </row>
    <row r="314" spans="1:11" x14ac:dyDescent="0.4">
      <c r="A314">
        <v>26075</v>
      </c>
      <c r="B314" t="s">
        <v>926</v>
      </c>
      <c r="C314" t="s">
        <v>691</v>
      </c>
      <c r="E314" t="s">
        <v>526</v>
      </c>
      <c r="F314">
        <v>20</v>
      </c>
      <c r="G314">
        <v>1985</v>
      </c>
      <c r="H314">
        <v>204</v>
      </c>
      <c r="I314">
        <v>12</v>
      </c>
      <c r="J314">
        <v>952.79399999999998</v>
      </c>
      <c r="K314">
        <v>432</v>
      </c>
    </row>
    <row r="315" spans="1:11" x14ac:dyDescent="0.4">
      <c r="A315">
        <v>16106</v>
      </c>
      <c r="B315" t="s">
        <v>926</v>
      </c>
      <c r="C315" t="s">
        <v>927</v>
      </c>
      <c r="E315" t="s">
        <v>452</v>
      </c>
      <c r="F315">
        <v>14</v>
      </c>
      <c r="G315">
        <v>2004</v>
      </c>
      <c r="H315">
        <v>130</v>
      </c>
      <c r="I315">
        <v>25.751000000000001</v>
      </c>
      <c r="J315">
        <v>1544.5060000000001</v>
      </c>
      <c r="K315">
        <v>513</v>
      </c>
    </row>
    <row r="316" spans="1:11" x14ac:dyDescent="0.4">
      <c r="A316">
        <v>22111</v>
      </c>
      <c r="B316" t="s">
        <v>1601</v>
      </c>
      <c r="C316" t="s">
        <v>596</v>
      </c>
      <c r="E316" t="s">
        <v>729</v>
      </c>
      <c r="F316">
        <v>66</v>
      </c>
      <c r="G316">
        <v>1988</v>
      </c>
      <c r="H316">
        <v>136</v>
      </c>
      <c r="I316">
        <v>21.876000000000001</v>
      </c>
      <c r="J316">
        <v>1494.6279999999999</v>
      </c>
      <c r="K316">
        <v>689</v>
      </c>
    </row>
    <row r="317" spans="1:11" x14ac:dyDescent="0.4">
      <c r="A317">
        <v>22991</v>
      </c>
      <c r="B317" t="s">
        <v>1602</v>
      </c>
      <c r="C317" t="s">
        <v>574</v>
      </c>
      <c r="E317" t="s">
        <v>799</v>
      </c>
      <c r="F317">
        <v>85</v>
      </c>
      <c r="G317">
        <v>1991</v>
      </c>
      <c r="H317">
        <v>126</v>
      </c>
      <c r="I317">
        <v>15.5</v>
      </c>
      <c r="J317">
        <v>1594.2429999999999</v>
      </c>
      <c r="K317">
        <v>826</v>
      </c>
    </row>
    <row r="318" spans="1:11" x14ac:dyDescent="0.4">
      <c r="A318">
        <v>21912</v>
      </c>
      <c r="B318" t="s">
        <v>1603</v>
      </c>
      <c r="C318" t="s">
        <v>574</v>
      </c>
      <c r="E318" t="s">
        <v>799</v>
      </c>
      <c r="F318">
        <v>85</v>
      </c>
      <c r="G318">
        <v>1956</v>
      </c>
      <c r="H318">
        <v>7</v>
      </c>
      <c r="I318">
        <v>44.5</v>
      </c>
      <c r="J318">
        <v>3786.0590000000002</v>
      </c>
      <c r="K318">
        <v>1819</v>
      </c>
    </row>
    <row r="319" spans="1:11" x14ac:dyDescent="0.4">
      <c r="A319">
        <v>21913</v>
      </c>
      <c r="B319" t="s">
        <v>929</v>
      </c>
      <c r="C319" t="s">
        <v>617</v>
      </c>
      <c r="D319" t="s">
        <v>404</v>
      </c>
      <c r="E319" t="s">
        <v>799</v>
      </c>
      <c r="F319">
        <v>85</v>
      </c>
      <c r="G319">
        <v>1957</v>
      </c>
      <c r="H319">
        <v>62</v>
      </c>
      <c r="I319">
        <v>25.062999999999999</v>
      </c>
      <c r="J319">
        <v>2370.4160000000002</v>
      </c>
      <c r="K319">
        <v>1287</v>
      </c>
    </row>
    <row r="320" spans="1:11" x14ac:dyDescent="0.4">
      <c r="A320">
        <v>18133</v>
      </c>
      <c r="B320" t="s">
        <v>929</v>
      </c>
      <c r="C320" t="s">
        <v>582</v>
      </c>
      <c r="D320" t="s">
        <v>404</v>
      </c>
      <c r="E320" t="s">
        <v>799</v>
      </c>
      <c r="F320">
        <v>85</v>
      </c>
      <c r="G320">
        <v>1992</v>
      </c>
      <c r="H320">
        <v>674</v>
      </c>
      <c r="I320">
        <v>0</v>
      </c>
      <c r="J320">
        <v>0</v>
      </c>
      <c r="K320">
        <v>0</v>
      </c>
    </row>
    <row r="321" spans="1:11" x14ac:dyDescent="0.4">
      <c r="A321">
        <v>16062</v>
      </c>
      <c r="B321" t="s">
        <v>930</v>
      </c>
      <c r="C321" t="s">
        <v>728</v>
      </c>
      <c r="E321" t="s">
        <v>862</v>
      </c>
      <c r="F321">
        <v>83</v>
      </c>
      <c r="G321">
        <v>1967</v>
      </c>
      <c r="H321">
        <v>675</v>
      </c>
      <c r="I321">
        <v>0</v>
      </c>
      <c r="J321">
        <v>0</v>
      </c>
      <c r="K321">
        <v>0</v>
      </c>
    </row>
    <row r="322" spans="1:11" x14ac:dyDescent="0.4">
      <c r="A322">
        <v>22121</v>
      </c>
      <c r="B322" t="s">
        <v>1604</v>
      </c>
      <c r="C322" t="s">
        <v>581</v>
      </c>
      <c r="D322" t="s">
        <v>404</v>
      </c>
      <c r="E322" t="s">
        <v>529</v>
      </c>
      <c r="F322">
        <v>88</v>
      </c>
      <c r="G322">
        <v>1958</v>
      </c>
      <c r="H322">
        <v>676</v>
      </c>
      <c r="I322">
        <v>0</v>
      </c>
      <c r="J322">
        <v>0</v>
      </c>
      <c r="K322">
        <v>0</v>
      </c>
    </row>
    <row r="323" spans="1:11" x14ac:dyDescent="0.4">
      <c r="A323">
        <v>13077</v>
      </c>
      <c r="B323" t="s">
        <v>931</v>
      </c>
      <c r="C323" t="s">
        <v>603</v>
      </c>
      <c r="E323" t="s">
        <v>586</v>
      </c>
      <c r="F323">
        <v>51</v>
      </c>
      <c r="G323">
        <v>1951</v>
      </c>
      <c r="H323">
        <v>261</v>
      </c>
      <c r="I323">
        <v>11.47</v>
      </c>
      <c r="J323">
        <v>614.45100000000002</v>
      </c>
      <c r="K323">
        <v>160</v>
      </c>
    </row>
    <row r="324" spans="1:11" x14ac:dyDescent="0.4">
      <c r="A324">
        <v>21798</v>
      </c>
      <c r="B324" t="s">
        <v>932</v>
      </c>
      <c r="C324" t="s">
        <v>572</v>
      </c>
      <c r="E324" t="s">
        <v>443</v>
      </c>
      <c r="F324">
        <v>30</v>
      </c>
      <c r="G324">
        <v>1979</v>
      </c>
      <c r="H324">
        <v>509</v>
      </c>
      <c r="I324">
        <v>2</v>
      </c>
      <c r="J324">
        <v>77.992000000000004</v>
      </c>
      <c r="K324">
        <v>0</v>
      </c>
    </row>
    <row r="325" spans="1:11" x14ac:dyDescent="0.4">
      <c r="A325">
        <v>13078</v>
      </c>
      <c r="B325" t="s">
        <v>933</v>
      </c>
      <c r="C325" t="s">
        <v>701</v>
      </c>
      <c r="D325" t="s">
        <v>404</v>
      </c>
      <c r="E325" t="s">
        <v>586</v>
      </c>
      <c r="F325">
        <v>51</v>
      </c>
      <c r="G325">
        <v>1949</v>
      </c>
      <c r="H325">
        <v>262</v>
      </c>
      <c r="I325">
        <v>11.47</v>
      </c>
      <c r="J325">
        <v>614.45100000000002</v>
      </c>
      <c r="K325">
        <v>160</v>
      </c>
    </row>
    <row r="326" spans="1:11" x14ac:dyDescent="0.4">
      <c r="A326">
        <v>18056</v>
      </c>
      <c r="B326" t="s">
        <v>934</v>
      </c>
      <c r="C326" t="s">
        <v>902</v>
      </c>
      <c r="D326" t="s">
        <v>404</v>
      </c>
      <c r="E326" t="s">
        <v>573</v>
      </c>
      <c r="F326">
        <v>79</v>
      </c>
      <c r="G326">
        <v>1988</v>
      </c>
      <c r="H326">
        <v>677</v>
      </c>
      <c r="I326">
        <v>0</v>
      </c>
      <c r="J326">
        <v>0</v>
      </c>
      <c r="K326">
        <v>0</v>
      </c>
    </row>
    <row r="327" spans="1:11" x14ac:dyDescent="0.4">
      <c r="A327">
        <v>18071</v>
      </c>
      <c r="B327" t="s">
        <v>935</v>
      </c>
      <c r="C327" t="s">
        <v>579</v>
      </c>
      <c r="E327" t="s">
        <v>529</v>
      </c>
      <c r="F327">
        <v>88</v>
      </c>
      <c r="G327">
        <v>1956</v>
      </c>
      <c r="H327">
        <v>285</v>
      </c>
      <c r="I327">
        <v>11.595000000000001</v>
      </c>
      <c r="J327">
        <v>522.30899999999997</v>
      </c>
      <c r="K327">
        <v>98</v>
      </c>
    </row>
    <row r="328" spans="1:11" x14ac:dyDescent="0.4">
      <c r="A328">
        <v>18070</v>
      </c>
      <c r="B328" t="s">
        <v>936</v>
      </c>
      <c r="C328" t="s">
        <v>1605</v>
      </c>
      <c r="D328" t="s">
        <v>404</v>
      </c>
      <c r="E328" t="s">
        <v>529</v>
      </c>
      <c r="F328">
        <v>88</v>
      </c>
      <c r="G328">
        <v>1957</v>
      </c>
      <c r="H328">
        <v>222</v>
      </c>
      <c r="I328">
        <v>16.594999999999999</v>
      </c>
      <c r="J328">
        <v>818.15899999999999</v>
      </c>
      <c r="K328">
        <v>206</v>
      </c>
    </row>
    <row r="329" spans="1:11" x14ac:dyDescent="0.4">
      <c r="A329">
        <v>24529</v>
      </c>
      <c r="B329" t="s">
        <v>1606</v>
      </c>
      <c r="C329" t="s">
        <v>602</v>
      </c>
      <c r="E329" t="s">
        <v>1607</v>
      </c>
      <c r="F329">
        <v>101</v>
      </c>
      <c r="G329">
        <v>1960</v>
      </c>
      <c r="H329">
        <v>341</v>
      </c>
      <c r="I329">
        <v>10.266999999999999</v>
      </c>
      <c r="J329">
        <v>377.75</v>
      </c>
      <c r="K329">
        <v>15</v>
      </c>
    </row>
    <row r="330" spans="1:11" x14ac:dyDescent="0.4">
      <c r="A330">
        <v>22150</v>
      </c>
      <c r="B330" t="s">
        <v>1608</v>
      </c>
      <c r="C330" t="s">
        <v>602</v>
      </c>
      <c r="E330" t="s">
        <v>1436</v>
      </c>
      <c r="F330">
        <v>98</v>
      </c>
      <c r="G330">
        <v>1979</v>
      </c>
      <c r="H330">
        <v>533</v>
      </c>
      <c r="I330">
        <v>1.5629999999999999</v>
      </c>
      <c r="J330">
        <v>53.780999999999999</v>
      </c>
      <c r="K330">
        <v>0</v>
      </c>
    </row>
    <row r="331" spans="1:11" x14ac:dyDescent="0.4">
      <c r="A331">
        <v>22151</v>
      </c>
      <c r="B331" t="s">
        <v>1609</v>
      </c>
      <c r="C331" t="s">
        <v>645</v>
      </c>
      <c r="D331" t="s">
        <v>404</v>
      </c>
      <c r="E331" t="s">
        <v>1436</v>
      </c>
      <c r="F331">
        <v>98</v>
      </c>
      <c r="G331">
        <v>1976</v>
      </c>
      <c r="H331">
        <v>678</v>
      </c>
      <c r="I331">
        <v>0</v>
      </c>
      <c r="J331">
        <v>0</v>
      </c>
      <c r="K331">
        <v>0</v>
      </c>
    </row>
    <row r="332" spans="1:11" x14ac:dyDescent="0.4">
      <c r="A332">
        <v>22155</v>
      </c>
      <c r="B332" t="s">
        <v>1610</v>
      </c>
      <c r="C332" t="s">
        <v>602</v>
      </c>
      <c r="E332" t="s">
        <v>687</v>
      </c>
      <c r="F332">
        <v>87</v>
      </c>
      <c r="G332">
        <v>1961</v>
      </c>
      <c r="H332">
        <v>416</v>
      </c>
      <c r="I332">
        <v>2.407</v>
      </c>
      <c r="J332">
        <v>201.53</v>
      </c>
      <c r="K332">
        <v>89</v>
      </c>
    </row>
    <row r="333" spans="1:11" x14ac:dyDescent="0.4">
      <c r="A333">
        <v>21076</v>
      </c>
      <c r="B333" t="s">
        <v>1611</v>
      </c>
      <c r="C333" t="s">
        <v>653</v>
      </c>
      <c r="D333" t="s">
        <v>404</v>
      </c>
      <c r="E333" t="s">
        <v>566</v>
      </c>
      <c r="F333">
        <v>86</v>
      </c>
      <c r="G333">
        <v>1997</v>
      </c>
      <c r="H333">
        <v>585</v>
      </c>
      <c r="I333">
        <v>0.56299999999999994</v>
      </c>
      <c r="J333">
        <v>17.719000000000001</v>
      </c>
      <c r="K333">
        <v>0</v>
      </c>
    </row>
    <row r="334" spans="1:11" x14ac:dyDescent="0.4">
      <c r="A334">
        <v>18075</v>
      </c>
      <c r="B334" t="s">
        <v>937</v>
      </c>
      <c r="C334" t="s">
        <v>582</v>
      </c>
      <c r="D334" t="s">
        <v>404</v>
      </c>
      <c r="E334" t="s">
        <v>524</v>
      </c>
      <c r="F334">
        <v>89</v>
      </c>
      <c r="G334">
        <v>1997</v>
      </c>
      <c r="H334">
        <v>508</v>
      </c>
      <c r="I334">
        <v>3.4380000000000002</v>
      </c>
      <c r="J334">
        <v>81.260999999999996</v>
      </c>
      <c r="K334">
        <v>0</v>
      </c>
    </row>
    <row r="335" spans="1:11" x14ac:dyDescent="0.4">
      <c r="A335">
        <v>10082</v>
      </c>
      <c r="B335" t="s">
        <v>938</v>
      </c>
      <c r="C335" t="s">
        <v>660</v>
      </c>
      <c r="E335" t="s">
        <v>604</v>
      </c>
      <c r="F335">
        <v>69</v>
      </c>
      <c r="G335">
        <v>1961</v>
      </c>
      <c r="H335">
        <v>211</v>
      </c>
      <c r="I335">
        <v>12.5</v>
      </c>
      <c r="J335">
        <v>878.471</v>
      </c>
      <c r="K335">
        <v>381</v>
      </c>
    </row>
    <row r="336" spans="1:11" x14ac:dyDescent="0.4">
      <c r="A336">
        <v>21066</v>
      </c>
      <c r="B336" t="s">
        <v>1612</v>
      </c>
      <c r="C336" t="s">
        <v>1018</v>
      </c>
      <c r="D336" t="s">
        <v>678</v>
      </c>
      <c r="E336" t="s">
        <v>524</v>
      </c>
      <c r="F336">
        <v>89</v>
      </c>
      <c r="G336">
        <v>2018</v>
      </c>
      <c r="H336">
        <v>590</v>
      </c>
      <c r="I336">
        <v>0.875</v>
      </c>
      <c r="J336">
        <v>10.302</v>
      </c>
      <c r="K336">
        <v>0</v>
      </c>
    </row>
    <row r="337" spans="1:11" x14ac:dyDescent="0.4">
      <c r="A337">
        <v>23250</v>
      </c>
      <c r="B337" t="s">
        <v>1612</v>
      </c>
      <c r="C337" t="s">
        <v>1049</v>
      </c>
      <c r="D337" t="s">
        <v>404</v>
      </c>
      <c r="E337" t="s">
        <v>532</v>
      </c>
      <c r="F337">
        <v>1</v>
      </c>
      <c r="G337">
        <v>1952</v>
      </c>
      <c r="H337">
        <v>398</v>
      </c>
      <c r="I337">
        <v>7.5019999999999998</v>
      </c>
      <c r="J337">
        <v>238.56200000000001</v>
      </c>
      <c r="K337">
        <v>0</v>
      </c>
    </row>
    <row r="338" spans="1:11" x14ac:dyDescent="0.4">
      <c r="A338">
        <v>12038</v>
      </c>
      <c r="B338" t="s">
        <v>939</v>
      </c>
      <c r="C338" t="s">
        <v>940</v>
      </c>
      <c r="E338" t="s">
        <v>620</v>
      </c>
      <c r="F338">
        <v>73</v>
      </c>
      <c r="G338">
        <v>1955</v>
      </c>
      <c r="H338">
        <v>65</v>
      </c>
      <c r="I338">
        <v>28.312999999999999</v>
      </c>
      <c r="J338">
        <v>2314.0070000000001</v>
      </c>
      <c r="K338">
        <v>1229</v>
      </c>
    </row>
    <row r="339" spans="1:11" x14ac:dyDescent="0.4">
      <c r="A339">
        <v>12037</v>
      </c>
      <c r="B339" t="s">
        <v>941</v>
      </c>
      <c r="C339" t="s">
        <v>817</v>
      </c>
      <c r="D339" t="s">
        <v>404</v>
      </c>
      <c r="E339" t="s">
        <v>620</v>
      </c>
      <c r="F339">
        <v>73</v>
      </c>
      <c r="G339">
        <v>1951</v>
      </c>
      <c r="H339">
        <v>58</v>
      </c>
      <c r="I339">
        <v>29.187999999999999</v>
      </c>
      <c r="J339">
        <v>2410.585</v>
      </c>
      <c r="K339">
        <v>1318</v>
      </c>
    </row>
    <row r="340" spans="1:11" x14ac:dyDescent="0.4">
      <c r="A340">
        <v>22117</v>
      </c>
      <c r="B340" t="s">
        <v>942</v>
      </c>
      <c r="C340" t="s">
        <v>574</v>
      </c>
      <c r="E340" t="s">
        <v>862</v>
      </c>
      <c r="F340">
        <v>83</v>
      </c>
      <c r="G340">
        <v>1974</v>
      </c>
      <c r="H340">
        <v>520</v>
      </c>
      <c r="I340">
        <v>1.5</v>
      </c>
      <c r="J340">
        <v>65.016000000000005</v>
      </c>
      <c r="K340">
        <v>0</v>
      </c>
    </row>
    <row r="341" spans="1:11" x14ac:dyDescent="0.4">
      <c r="A341">
        <v>16060</v>
      </c>
      <c r="B341" t="s">
        <v>942</v>
      </c>
      <c r="C341" t="s">
        <v>588</v>
      </c>
      <c r="E341" t="s">
        <v>862</v>
      </c>
      <c r="F341">
        <v>83</v>
      </c>
      <c r="G341">
        <v>1972</v>
      </c>
      <c r="H341">
        <v>175</v>
      </c>
      <c r="I341">
        <v>16.062999999999999</v>
      </c>
      <c r="J341">
        <v>1147.7349999999999</v>
      </c>
      <c r="K341">
        <v>464</v>
      </c>
    </row>
    <row r="342" spans="1:11" x14ac:dyDescent="0.4">
      <c r="A342">
        <v>24506</v>
      </c>
      <c r="B342" t="s">
        <v>1613</v>
      </c>
      <c r="C342" t="s">
        <v>845</v>
      </c>
      <c r="D342" t="s">
        <v>404</v>
      </c>
      <c r="E342" t="s">
        <v>862</v>
      </c>
      <c r="F342">
        <v>83</v>
      </c>
      <c r="G342">
        <v>1985</v>
      </c>
      <c r="H342">
        <v>679</v>
      </c>
      <c r="I342">
        <v>0</v>
      </c>
      <c r="J342">
        <v>0</v>
      </c>
      <c r="K342">
        <v>0</v>
      </c>
    </row>
    <row r="343" spans="1:11" x14ac:dyDescent="0.4">
      <c r="A343">
        <v>23215</v>
      </c>
      <c r="B343" t="s">
        <v>1614</v>
      </c>
      <c r="C343" t="s">
        <v>780</v>
      </c>
      <c r="D343" t="s">
        <v>404</v>
      </c>
      <c r="E343" t="s">
        <v>620</v>
      </c>
      <c r="F343">
        <v>73</v>
      </c>
      <c r="G343">
        <v>1956</v>
      </c>
      <c r="H343">
        <v>322</v>
      </c>
      <c r="I343">
        <v>8.94</v>
      </c>
      <c r="J343">
        <v>414.87799999999999</v>
      </c>
      <c r="K343">
        <v>35</v>
      </c>
    </row>
    <row r="344" spans="1:11" x14ac:dyDescent="0.4">
      <c r="A344">
        <v>29039</v>
      </c>
      <c r="B344" t="s">
        <v>943</v>
      </c>
      <c r="C344" t="s">
        <v>654</v>
      </c>
      <c r="D344" t="s">
        <v>404</v>
      </c>
      <c r="E344" t="s">
        <v>452</v>
      </c>
      <c r="F344">
        <v>14</v>
      </c>
      <c r="G344">
        <v>1956</v>
      </c>
      <c r="H344">
        <v>77</v>
      </c>
      <c r="I344">
        <v>28.312999999999999</v>
      </c>
      <c r="J344">
        <v>2090.9749999999999</v>
      </c>
      <c r="K344">
        <v>1001</v>
      </c>
    </row>
    <row r="345" spans="1:11" x14ac:dyDescent="0.4">
      <c r="A345">
        <v>16105</v>
      </c>
      <c r="B345" t="s">
        <v>944</v>
      </c>
      <c r="C345" t="s">
        <v>747</v>
      </c>
      <c r="E345" t="s">
        <v>452</v>
      </c>
      <c r="F345">
        <v>14</v>
      </c>
      <c r="G345">
        <v>1959</v>
      </c>
      <c r="H345">
        <v>113</v>
      </c>
      <c r="I345">
        <v>27.187999999999999</v>
      </c>
      <c r="J345">
        <v>1701.992</v>
      </c>
      <c r="K345">
        <v>704</v>
      </c>
    </row>
    <row r="346" spans="1:11" x14ac:dyDescent="0.4">
      <c r="A346">
        <v>29040</v>
      </c>
      <c r="B346" t="s">
        <v>944</v>
      </c>
      <c r="C346" t="s">
        <v>588</v>
      </c>
      <c r="E346" t="s">
        <v>452</v>
      </c>
      <c r="F346">
        <v>14</v>
      </c>
      <c r="G346">
        <v>1961</v>
      </c>
      <c r="H346">
        <v>21</v>
      </c>
      <c r="I346">
        <v>39.25</v>
      </c>
      <c r="J346">
        <v>3111.759</v>
      </c>
      <c r="K346">
        <v>1560</v>
      </c>
    </row>
    <row r="347" spans="1:11" x14ac:dyDescent="0.4">
      <c r="A347">
        <v>11045</v>
      </c>
      <c r="B347" t="s">
        <v>945</v>
      </c>
      <c r="C347" t="s">
        <v>574</v>
      </c>
      <c r="E347" t="s">
        <v>612</v>
      </c>
      <c r="F347">
        <v>2</v>
      </c>
      <c r="G347">
        <v>1954</v>
      </c>
      <c r="H347">
        <v>214</v>
      </c>
      <c r="I347">
        <v>14.689</v>
      </c>
      <c r="J347">
        <v>872.64700000000005</v>
      </c>
      <c r="K347">
        <v>231</v>
      </c>
    </row>
    <row r="348" spans="1:11" x14ac:dyDescent="0.4">
      <c r="A348">
        <v>23256</v>
      </c>
      <c r="B348" t="s">
        <v>946</v>
      </c>
      <c r="C348" t="s">
        <v>747</v>
      </c>
      <c r="E348" t="s">
        <v>618</v>
      </c>
      <c r="F348">
        <v>95</v>
      </c>
      <c r="G348">
        <v>1989</v>
      </c>
      <c r="H348">
        <v>123</v>
      </c>
      <c r="I348">
        <v>26.812999999999999</v>
      </c>
      <c r="J348">
        <v>1599.8510000000001</v>
      </c>
      <c r="K348">
        <v>773</v>
      </c>
    </row>
    <row r="349" spans="1:11" x14ac:dyDescent="0.4">
      <c r="A349">
        <v>21776</v>
      </c>
      <c r="B349" t="s">
        <v>946</v>
      </c>
      <c r="C349" t="s">
        <v>757</v>
      </c>
      <c r="E349" t="s">
        <v>29</v>
      </c>
      <c r="F349">
        <v>17</v>
      </c>
      <c r="G349">
        <v>1971</v>
      </c>
      <c r="H349">
        <v>680</v>
      </c>
      <c r="I349">
        <v>0</v>
      </c>
      <c r="J349">
        <v>0</v>
      </c>
      <c r="K349">
        <v>0</v>
      </c>
    </row>
    <row r="350" spans="1:11" x14ac:dyDescent="0.4">
      <c r="A350">
        <v>15013</v>
      </c>
      <c r="B350" t="s">
        <v>947</v>
      </c>
      <c r="C350" t="s">
        <v>948</v>
      </c>
      <c r="D350" t="s">
        <v>404</v>
      </c>
      <c r="E350" t="s">
        <v>29</v>
      </c>
      <c r="F350">
        <v>17</v>
      </c>
      <c r="G350">
        <v>1972</v>
      </c>
      <c r="H350">
        <v>681</v>
      </c>
      <c r="I350">
        <v>0</v>
      </c>
      <c r="J350">
        <v>0</v>
      </c>
      <c r="K350">
        <v>0</v>
      </c>
    </row>
    <row r="351" spans="1:11" x14ac:dyDescent="0.4">
      <c r="A351">
        <v>24534</v>
      </c>
      <c r="B351" t="s">
        <v>947</v>
      </c>
      <c r="C351" t="s">
        <v>1615</v>
      </c>
      <c r="D351" t="s">
        <v>678</v>
      </c>
      <c r="E351" t="s">
        <v>618</v>
      </c>
      <c r="F351">
        <v>95</v>
      </c>
      <c r="G351">
        <v>2013</v>
      </c>
      <c r="H351">
        <v>295</v>
      </c>
      <c r="I351">
        <v>10.407999999999999</v>
      </c>
      <c r="J351">
        <v>494.08300000000003</v>
      </c>
      <c r="K351">
        <v>104</v>
      </c>
    </row>
    <row r="352" spans="1:11" x14ac:dyDescent="0.4">
      <c r="A352">
        <v>15050</v>
      </c>
      <c r="B352" t="s">
        <v>949</v>
      </c>
      <c r="C352" t="s">
        <v>617</v>
      </c>
      <c r="D352" t="s">
        <v>404</v>
      </c>
      <c r="E352" t="s">
        <v>47</v>
      </c>
      <c r="F352">
        <v>33</v>
      </c>
      <c r="G352">
        <v>1949</v>
      </c>
      <c r="H352">
        <v>300</v>
      </c>
      <c r="I352">
        <v>12.375</v>
      </c>
      <c r="J352">
        <v>485.12799999999999</v>
      </c>
      <c r="K352">
        <v>95</v>
      </c>
    </row>
    <row r="353" spans="1:11" x14ac:dyDescent="0.4">
      <c r="A353">
        <v>17006</v>
      </c>
      <c r="B353" t="s">
        <v>950</v>
      </c>
      <c r="C353" t="s">
        <v>623</v>
      </c>
      <c r="D353" t="s">
        <v>399</v>
      </c>
      <c r="E353" t="s">
        <v>799</v>
      </c>
      <c r="F353">
        <v>85</v>
      </c>
      <c r="G353">
        <v>2009</v>
      </c>
      <c r="H353">
        <v>684</v>
      </c>
      <c r="I353">
        <v>0</v>
      </c>
      <c r="J353">
        <v>0</v>
      </c>
      <c r="K353">
        <v>0</v>
      </c>
    </row>
    <row r="354" spans="1:11" x14ac:dyDescent="0.4">
      <c r="A354">
        <v>17005</v>
      </c>
      <c r="B354" t="s">
        <v>950</v>
      </c>
      <c r="C354" t="s">
        <v>574</v>
      </c>
      <c r="D354" t="s">
        <v>399</v>
      </c>
      <c r="E354" t="s">
        <v>799</v>
      </c>
      <c r="F354">
        <v>85</v>
      </c>
      <c r="G354">
        <v>2008</v>
      </c>
      <c r="H354">
        <v>683</v>
      </c>
      <c r="I354">
        <v>0</v>
      </c>
      <c r="J354">
        <v>0</v>
      </c>
      <c r="K354">
        <v>0</v>
      </c>
    </row>
    <row r="355" spans="1:11" x14ac:dyDescent="0.4">
      <c r="A355">
        <v>26043</v>
      </c>
      <c r="B355" t="s">
        <v>950</v>
      </c>
      <c r="C355" t="s">
        <v>603</v>
      </c>
      <c r="E355" t="s">
        <v>789</v>
      </c>
      <c r="F355">
        <v>45</v>
      </c>
      <c r="G355">
        <v>1969</v>
      </c>
      <c r="H355">
        <v>86</v>
      </c>
      <c r="I355">
        <v>28.844000000000001</v>
      </c>
      <c r="J355">
        <v>1995.8040000000001</v>
      </c>
      <c r="K355">
        <v>814</v>
      </c>
    </row>
    <row r="356" spans="1:11" x14ac:dyDescent="0.4">
      <c r="A356">
        <v>17004</v>
      </c>
      <c r="B356" t="s">
        <v>950</v>
      </c>
      <c r="C356" t="s">
        <v>728</v>
      </c>
      <c r="E356" t="s">
        <v>799</v>
      </c>
      <c r="F356">
        <v>85</v>
      </c>
      <c r="G356">
        <v>2006</v>
      </c>
      <c r="H356">
        <v>682</v>
      </c>
      <c r="I356">
        <v>0</v>
      </c>
      <c r="J356">
        <v>0</v>
      </c>
      <c r="K356">
        <v>0</v>
      </c>
    </row>
    <row r="357" spans="1:11" x14ac:dyDescent="0.4">
      <c r="A357">
        <v>17003</v>
      </c>
      <c r="B357" t="s">
        <v>951</v>
      </c>
      <c r="C357" t="s">
        <v>617</v>
      </c>
      <c r="D357" t="s">
        <v>404</v>
      </c>
      <c r="E357" t="s">
        <v>799</v>
      </c>
      <c r="F357">
        <v>85</v>
      </c>
      <c r="G357">
        <v>1979</v>
      </c>
      <c r="H357">
        <v>685</v>
      </c>
      <c r="I357">
        <v>0</v>
      </c>
      <c r="J357">
        <v>0</v>
      </c>
      <c r="K357">
        <v>0</v>
      </c>
    </row>
    <row r="358" spans="1:11" x14ac:dyDescent="0.4">
      <c r="A358">
        <v>20605</v>
      </c>
      <c r="B358" t="s">
        <v>952</v>
      </c>
      <c r="C358" t="s">
        <v>641</v>
      </c>
      <c r="E358" t="s">
        <v>618</v>
      </c>
      <c r="F358">
        <v>95</v>
      </c>
      <c r="G358">
        <v>1982</v>
      </c>
      <c r="H358">
        <v>548</v>
      </c>
      <c r="I358">
        <v>0.98399999999999999</v>
      </c>
      <c r="J358">
        <v>43.722000000000001</v>
      </c>
      <c r="K358">
        <v>0</v>
      </c>
    </row>
    <row r="359" spans="1:11" x14ac:dyDescent="0.4">
      <c r="A359">
        <v>26025</v>
      </c>
      <c r="B359" t="s">
        <v>953</v>
      </c>
      <c r="C359" t="s">
        <v>598</v>
      </c>
      <c r="D359" t="s">
        <v>404</v>
      </c>
      <c r="E359" t="s">
        <v>523</v>
      </c>
      <c r="F359">
        <v>63</v>
      </c>
      <c r="G359">
        <v>1971</v>
      </c>
      <c r="H359">
        <v>686</v>
      </c>
      <c r="I359">
        <v>0</v>
      </c>
      <c r="J359">
        <v>0</v>
      </c>
      <c r="K359">
        <v>0</v>
      </c>
    </row>
    <row r="360" spans="1:11" x14ac:dyDescent="0.4">
      <c r="A360">
        <v>24236</v>
      </c>
      <c r="B360" t="s">
        <v>954</v>
      </c>
      <c r="C360" t="s">
        <v>770</v>
      </c>
      <c r="E360" t="s">
        <v>31</v>
      </c>
      <c r="F360">
        <v>19</v>
      </c>
      <c r="G360">
        <v>1959</v>
      </c>
      <c r="H360">
        <v>410</v>
      </c>
      <c r="I360">
        <v>1.9379999999999999</v>
      </c>
      <c r="J360">
        <v>222.92400000000001</v>
      </c>
      <c r="K360">
        <v>135</v>
      </c>
    </row>
    <row r="361" spans="1:11" x14ac:dyDescent="0.4">
      <c r="A361">
        <v>20564</v>
      </c>
      <c r="B361" t="s">
        <v>955</v>
      </c>
      <c r="C361" t="s">
        <v>602</v>
      </c>
      <c r="E361" t="s">
        <v>573</v>
      </c>
      <c r="F361">
        <v>79</v>
      </c>
      <c r="G361">
        <v>1964</v>
      </c>
      <c r="H361">
        <v>334</v>
      </c>
      <c r="I361">
        <v>3</v>
      </c>
      <c r="J361">
        <v>388.411</v>
      </c>
      <c r="K361">
        <v>250</v>
      </c>
    </row>
    <row r="362" spans="1:11" x14ac:dyDescent="0.4">
      <c r="A362">
        <v>17078</v>
      </c>
      <c r="B362" t="s">
        <v>956</v>
      </c>
      <c r="C362" t="s">
        <v>597</v>
      </c>
      <c r="E362" t="s">
        <v>566</v>
      </c>
      <c r="F362">
        <v>86</v>
      </c>
      <c r="G362">
        <v>1991</v>
      </c>
      <c r="H362">
        <v>687</v>
      </c>
      <c r="I362">
        <v>0</v>
      </c>
      <c r="J362">
        <v>0</v>
      </c>
      <c r="K362">
        <v>0</v>
      </c>
    </row>
    <row r="363" spans="1:11" x14ac:dyDescent="0.4">
      <c r="A363">
        <v>23247</v>
      </c>
      <c r="B363" t="s">
        <v>1616</v>
      </c>
      <c r="C363" t="s">
        <v>732</v>
      </c>
      <c r="D363" t="s">
        <v>404</v>
      </c>
      <c r="E363" t="s">
        <v>789</v>
      </c>
      <c r="F363">
        <v>45</v>
      </c>
      <c r="G363">
        <v>1953</v>
      </c>
      <c r="H363">
        <v>277</v>
      </c>
      <c r="I363">
        <v>13.125999999999999</v>
      </c>
      <c r="J363">
        <v>555.03700000000003</v>
      </c>
      <c r="K363">
        <v>107</v>
      </c>
    </row>
    <row r="364" spans="1:11" x14ac:dyDescent="0.4">
      <c r="A364">
        <v>13018</v>
      </c>
      <c r="B364" t="s">
        <v>957</v>
      </c>
      <c r="C364" t="s">
        <v>623</v>
      </c>
      <c r="E364" t="s">
        <v>651</v>
      </c>
      <c r="F364">
        <v>75</v>
      </c>
      <c r="G364">
        <v>1965</v>
      </c>
      <c r="H364">
        <v>688</v>
      </c>
      <c r="I364">
        <v>0</v>
      </c>
      <c r="J364">
        <v>0</v>
      </c>
      <c r="K364">
        <v>0</v>
      </c>
    </row>
    <row r="365" spans="1:11" x14ac:dyDescent="0.4">
      <c r="A365">
        <v>23231</v>
      </c>
      <c r="B365" t="s">
        <v>958</v>
      </c>
      <c r="C365" t="s">
        <v>589</v>
      </c>
      <c r="E365" t="s">
        <v>438</v>
      </c>
      <c r="F365">
        <v>6</v>
      </c>
      <c r="G365">
        <v>1990</v>
      </c>
      <c r="H365">
        <v>496</v>
      </c>
      <c r="I365">
        <v>0.81299999999999994</v>
      </c>
      <c r="J365">
        <v>92.340999999999994</v>
      </c>
      <c r="K365">
        <v>56</v>
      </c>
    </row>
    <row r="366" spans="1:11" x14ac:dyDescent="0.4">
      <c r="A366">
        <v>11006</v>
      </c>
      <c r="B366" t="s">
        <v>959</v>
      </c>
      <c r="C366" t="s">
        <v>585</v>
      </c>
      <c r="E366" t="s">
        <v>699</v>
      </c>
      <c r="F366">
        <v>54</v>
      </c>
      <c r="G366">
        <v>1957</v>
      </c>
      <c r="H366">
        <v>109</v>
      </c>
      <c r="I366">
        <v>22.375</v>
      </c>
      <c r="J366">
        <v>1753.652</v>
      </c>
      <c r="K366">
        <v>874</v>
      </c>
    </row>
    <row r="367" spans="1:11" x14ac:dyDescent="0.4">
      <c r="A367">
        <v>19039</v>
      </c>
      <c r="B367" t="s">
        <v>960</v>
      </c>
      <c r="C367" t="s">
        <v>603</v>
      </c>
      <c r="E367" t="s">
        <v>772</v>
      </c>
      <c r="F367">
        <v>82</v>
      </c>
      <c r="G367">
        <v>1974</v>
      </c>
      <c r="H367">
        <v>689</v>
      </c>
      <c r="I367">
        <v>0</v>
      </c>
      <c r="J367">
        <v>0</v>
      </c>
      <c r="K367">
        <v>0</v>
      </c>
    </row>
    <row r="368" spans="1:11" x14ac:dyDescent="0.4">
      <c r="A368">
        <v>21072</v>
      </c>
      <c r="B368" t="s">
        <v>1617</v>
      </c>
      <c r="C368" t="s">
        <v>1618</v>
      </c>
      <c r="E368" t="s">
        <v>612</v>
      </c>
      <c r="F368">
        <v>2</v>
      </c>
      <c r="G368">
        <v>1983</v>
      </c>
      <c r="H368">
        <v>162</v>
      </c>
      <c r="I368">
        <v>23.376000000000001</v>
      </c>
      <c r="J368">
        <v>1258.057</v>
      </c>
      <c r="K368">
        <v>334</v>
      </c>
    </row>
    <row r="369" spans="1:11" x14ac:dyDescent="0.4">
      <c r="A369">
        <v>27030</v>
      </c>
      <c r="B369" t="s">
        <v>961</v>
      </c>
      <c r="C369" t="s">
        <v>962</v>
      </c>
      <c r="D369" t="s">
        <v>404</v>
      </c>
      <c r="E369" t="s">
        <v>786</v>
      </c>
      <c r="F369">
        <v>56</v>
      </c>
      <c r="G369">
        <v>1962</v>
      </c>
      <c r="H369">
        <v>45</v>
      </c>
      <c r="I369">
        <v>33.844000000000001</v>
      </c>
      <c r="J369">
        <v>2616.538</v>
      </c>
      <c r="K369">
        <v>1153</v>
      </c>
    </row>
    <row r="370" spans="1:11" x14ac:dyDescent="0.4">
      <c r="A370">
        <v>25061</v>
      </c>
      <c r="B370" t="s">
        <v>963</v>
      </c>
      <c r="C370" t="s">
        <v>589</v>
      </c>
      <c r="E370" t="s">
        <v>786</v>
      </c>
      <c r="F370">
        <v>56</v>
      </c>
      <c r="G370">
        <v>1988</v>
      </c>
      <c r="H370">
        <v>389</v>
      </c>
      <c r="I370">
        <v>6.875</v>
      </c>
      <c r="J370">
        <v>255.102</v>
      </c>
      <c r="K370">
        <v>0</v>
      </c>
    </row>
    <row r="371" spans="1:11" x14ac:dyDescent="0.4">
      <c r="A371">
        <v>18060</v>
      </c>
      <c r="B371" t="s">
        <v>965</v>
      </c>
      <c r="C371" t="s">
        <v>966</v>
      </c>
      <c r="E371" t="s">
        <v>772</v>
      </c>
      <c r="F371">
        <v>82</v>
      </c>
      <c r="G371">
        <v>1980</v>
      </c>
      <c r="H371">
        <v>183</v>
      </c>
      <c r="I371">
        <v>15</v>
      </c>
      <c r="J371">
        <v>1081.9860000000001</v>
      </c>
      <c r="K371">
        <v>442</v>
      </c>
    </row>
    <row r="372" spans="1:11" x14ac:dyDescent="0.4">
      <c r="A372">
        <v>24521</v>
      </c>
      <c r="B372" t="s">
        <v>1619</v>
      </c>
      <c r="C372" t="s">
        <v>603</v>
      </c>
      <c r="E372" t="s">
        <v>532</v>
      </c>
      <c r="F372">
        <v>1</v>
      </c>
      <c r="G372">
        <v>1965</v>
      </c>
      <c r="H372">
        <v>523</v>
      </c>
      <c r="I372">
        <v>1.4690000000000001</v>
      </c>
      <c r="J372">
        <v>61.238999999999997</v>
      </c>
      <c r="K372">
        <v>0</v>
      </c>
    </row>
    <row r="373" spans="1:11" x14ac:dyDescent="0.4">
      <c r="A373">
        <v>23241</v>
      </c>
      <c r="B373" t="s">
        <v>1619</v>
      </c>
      <c r="C373" t="s">
        <v>602</v>
      </c>
      <c r="E373" t="s">
        <v>532</v>
      </c>
      <c r="F373">
        <v>1</v>
      </c>
      <c r="G373">
        <v>1963</v>
      </c>
      <c r="H373">
        <v>391</v>
      </c>
      <c r="I373">
        <v>6.375</v>
      </c>
      <c r="J373">
        <v>250.95500000000001</v>
      </c>
      <c r="K373">
        <v>0</v>
      </c>
    </row>
    <row r="374" spans="1:11" x14ac:dyDescent="0.4">
      <c r="A374">
        <v>16151</v>
      </c>
      <c r="B374" t="s">
        <v>967</v>
      </c>
      <c r="C374" t="s">
        <v>623</v>
      </c>
      <c r="E374" t="s">
        <v>566</v>
      </c>
      <c r="F374">
        <v>86</v>
      </c>
      <c r="G374">
        <v>1991</v>
      </c>
      <c r="H374">
        <v>195</v>
      </c>
      <c r="I374">
        <v>13.500999999999999</v>
      </c>
      <c r="J374">
        <v>1014.015</v>
      </c>
      <c r="K374">
        <v>422</v>
      </c>
    </row>
    <row r="375" spans="1:11" x14ac:dyDescent="0.4">
      <c r="A375">
        <v>20532</v>
      </c>
      <c r="B375" t="s">
        <v>969</v>
      </c>
      <c r="C375" t="s">
        <v>970</v>
      </c>
      <c r="E375" t="s">
        <v>586</v>
      </c>
      <c r="F375">
        <v>51</v>
      </c>
      <c r="G375">
        <v>1951</v>
      </c>
      <c r="H375">
        <v>115</v>
      </c>
      <c r="I375">
        <v>22.501000000000001</v>
      </c>
      <c r="J375">
        <v>1686.2260000000001</v>
      </c>
      <c r="K375">
        <v>802</v>
      </c>
    </row>
    <row r="376" spans="1:11" x14ac:dyDescent="0.4">
      <c r="A376">
        <v>19043</v>
      </c>
      <c r="B376" t="s">
        <v>971</v>
      </c>
      <c r="C376" t="s">
        <v>579</v>
      </c>
      <c r="E376" t="s">
        <v>532</v>
      </c>
      <c r="F376">
        <v>1</v>
      </c>
      <c r="G376">
        <v>2006</v>
      </c>
      <c r="H376">
        <v>690</v>
      </c>
      <c r="I376">
        <v>0</v>
      </c>
      <c r="J376">
        <v>0</v>
      </c>
      <c r="K376">
        <v>0</v>
      </c>
    </row>
    <row r="377" spans="1:11" x14ac:dyDescent="0.4">
      <c r="A377">
        <v>97252</v>
      </c>
      <c r="B377" t="s">
        <v>1620</v>
      </c>
      <c r="C377" t="s">
        <v>589</v>
      </c>
      <c r="E377" t="s">
        <v>443</v>
      </c>
      <c r="F377">
        <v>30</v>
      </c>
      <c r="G377">
        <v>1982</v>
      </c>
      <c r="H377">
        <v>577</v>
      </c>
      <c r="I377">
        <v>0.75</v>
      </c>
      <c r="J377">
        <v>29.247</v>
      </c>
      <c r="K377">
        <v>0</v>
      </c>
    </row>
    <row r="378" spans="1:11" x14ac:dyDescent="0.4">
      <c r="A378">
        <v>99540</v>
      </c>
      <c r="B378" t="s">
        <v>972</v>
      </c>
      <c r="C378" t="s">
        <v>877</v>
      </c>
      <c r="E378" t="s">
        <v>699</v>
      </c>
      <c r="F378">
        <v>54</v>
      </c>
      <c r="G378">
        <v>1974</v>
      </c>
      <c r="H378">
        <v>404</v>
      </c>
      <c r="I378">
        <v>5.4379999999999997</v>
      </c>
      <c r="J378">
        <v>231.90799999999999</v>
      </c>
      <c r="K378">
        <v>36</v>
      </c>
    </row>
    <row r="379" spans="1:11" x14ac:dyDescent="0.4">
      <c r="A379">
        <v>99539</v>
      </c>
      <c r="B379" t="s">
        <v>1621</v>
      </c>
      <c r="C379" t="s">
        <v>585</v>
      </c>
      <c r="E379" t="s">
        <v>699</v>
      </c>
      <c r="F379">
        <v>54</v>
      </c>
      <c r="G379">
        <v>1974</v>
      </c>
      <c r="H379">
        <v>457</v>
      </c>
      <c r="I379">
        <v>4.4690000000000003</v>
      </c>
      <c r="J379">
        <v>149.309</v>
      </c>
      <c r="K379">
        <v>0</v>
      </c>
    </row>
    <row r="380" spans="1:11" x14ac:dyDescent="0.4">
      <c r="A380">
        <v>20730</v>
      </c>
      <c r="B380" t="s">
        <v>1622</v>
      </c>
      <c r="C380" t="s">
        <v>585</v>
      </c>
      <c r="E380" t="s">
        <v>699</v>
      </c>
      <c r="F380">
        <v>54</v>
      </c>
      <c r="G380">
        <v>1952</v>
      </c>
      <c r="H380">
        <v>691</v>
      </c>
      <c r="I380">
        <v>0</v>
      </c>
      <c r="J380">
        <v>0</v>
      </c>
      <c r="K380">
        <v>0</v>
      </c>
    </row>
    <row r="381" spans="1:11" x14ac:dyDescent="0.4">
      <c r="A381">
        <v>19052</v>
      </c>
      <c r="B381" t="s">
        <v>973</v>
      </c>
      <c r="C381" t="s">
        <v>645</v>
      </c>
      <c r="D381" t="s">
        <v>404</v>
      </c>
      <c r="E381" t="s">
        <v>703</v>
      </c>
      <c r="F381">
        <v>91</v>
      </c>
      <c r="G381">
        <v>1955</v>
      </c>
      <c r="H381">
        <v>692</v>
      </c>
      <c r="I381">
        <v>0</v>
      </c>
      <c r="J381">
        <v>0</v>
      </c>
      <c r="K381">
        <v>0</v>
      </c>
    </row>
    <row r="382" spans="1:11" x14ac:dyDescent="0.4">
      <c r="A382">
        <v>96216</v>
      </c>
      <c r="B382" t="s">
        <v>974</v>
      </c>
      <c r="C382" t="s">
        <v>975</v>
      </c>
      <c r="E382" t="s">
        <v>778</v>
      </c>
      <c r="F382">
        <v>5</v>
      </c>
      <c r="G382">
        <v>1951</v>
      </c>
      <c r="H382">
        <v>483</v>
      </c>
      <c r="I382">
        <v>2.6890000000000001</v>
      </c>
      <c r="J382">
        <v>106.01900000000001</v>
      </c>
      <c r="K382">
        <v>0</v>
      </c>
    </row>
    <row r="383" spans="1:11" x14ac:dyDescent="0.4">
      <c r="A383">
        <v>17007</v>
      </c>
      <c r="B383" t="s">
        <v>977</v>
      </c>
      <c r="C383" t="s">
        <v>602</v>
      </c>
      <c r="E383" t="s">
        <v>799</v>
      </c>
      <c r="F383">
        <v>85</v>
      </c>
      <c r="G383">
        <v>1952</v>
      </c>
      <c r="H383">
        <v>693</v>
      </c>
      <c r="I383">
        <v>0</v>
      </c>
      <c r="J383">
        <v>0</v>
      </c>
      <c r="K383">
        <v>0</v>
      </c>
    </row>
    <row r="384" spans="1:11" x14ac:dyDescent="0.4">
      <c r="A384">
        <v>21040</v>
      </c>
      <c r="B384" t="s">
        <v>1623</v>
      </c>
      <c r="C384" t="s">
        <v>1045</v>
      </c>
      <c r="E384" t="s">
        <v>803</v>
      </c>
      <c r="F384">
        <v>90</v>
      </c>
      <c r="G384">
        <v>1979</v>
      </c>
      <c r="H384">
        <v>281</v>
      </c>
      <c r="I384">
        <v>11.907</v>
      </c>
      <c r="J384">
        <v>536.35299999999995</v>
      </c>
      <c r="K384">
        <v>107</v>
      </c>
    </row>
    <row r="385" spans="1:11" x14ac:dyDescent="0.4">
      <c r="A385">
        <v>24515</v>
      </c>
      <c r="B385" t="s">
        <v>1624</v>
      </c>
      <c r="C385" t="s">
        <v>1278</v>
      </c>
      <c r="E385" t="s">
        <v>523</v>
      </c>
      <c r="F385">
        <v>63</v>
      </c>
      <c r="G385">
        <v>1957</v>
      </c>
      <c r="H385">
        <v>337</v>
      </c>
      <c r="I385">
        <v>9.5950000000000006</v>
      </c>
      <c r="J385">
        <v>384.69499999999999</v>
      </c>
      <c r="K385">
        <v>54</v>
      </c>
    </row>
    <row r="386" spans="1:11" x14ac:dyDescent="0.4">
      <c r="A386">
        <v>24516</v>
      </c>
      <c r="B386" t="s">
        <v>1625</v>
      </c>
      <c r="C386" t="s">
        <v>1626</v>
      </c>
      <c r="D386" t="s">
        <v>404</v>
      </c>
      <c r="E386" t="s">
        <v>523</v>
      </c>
      <c r="F386">
        <v>63</v>
      </c>
      <c r="G386">
        <v>1967</v>
      </c>
      <c r="H386">
        <v>267</v>
      </c>
      <c r="I386">
        <v>13.47</v>
      </c>
      <c r="J386">
        <v>605.89099999999996</v>
      </c>
      <c r="K386">
        <v>122</v>
      </c>
    </row>
    <row r="387" spans="1:11" x14ac:dyDescent="0.4">
      <c r="A387">
        <v>20601</v>
      </c>
      <c r="B387" t="s">
        <v>1627</v>
      </c>
      <c r="C387" t="s">
        <v>978</v>
      </c>
      <c r="E387" t="s">
        <v>618</v>
      </c>
      <c r="F387">
        <v>95</v>
      </c>
      <c r="G387">
        <v>1977</v>
      </c>
      <c r="H387">
        <v>383</v>
      </c>
      <c r="I387">
        <v>5.782</v>
      </c>
      <c r="J387">
        <v>280.86200000000002</v>
      </c>
      <c r="K387">
        <v>91</v>
      </c>
    </row>
    <row r="388" spans="1:11" x14ac:dyDescent="0.4">
      <c r="A388">
        <v>20587</v>
      </c>
      <c r="B388" t="s">
        <v>979</v>
      </c>
      <c r="C388" t="s">
        <v>980</v>
      </c>
      <c r="D388" t="s">
        <v>399</v>
      </c>
      <c r="E388" t="s">
        <v>618</v>
      </c>
      <c r="F388">
        <v>95</v>
      </c>
      <c r="G388">
        <v>2008</v>
      </c>
      <c r="H388">
        <v>694</v>
      </c>
      <c r="I388">
        <v>0</v>
      </c>
      <c r="J388">
        <v>0</v>
      </c>
      <c r="K388">
        <v>0</v>
      </c>
    </row>
    <row r="389" spans="1:11" x14ac:dyDescent="0.4">
      <c r="A389">
        <v>20570</v>
      </c>
      <c r="B389" t="s">
        <v>981</v>
      </c>
      <c r="C389" t="s">
        <v>647</v>
      </c>
      <c r="E389" t="s">
        <v>658</v>
      </c>
      <c r="F389">
        <v>92</v>
      </c>
      <c r="G389">
        <v>1959</v>
      </c>
      <c r="H389">
        <v>185</v>
      </c>
      <c r="I389">
        <v>16.690000000000001</v>
      </c>
      <c r="J389">
        <v>1071.01</v>
      </c>
      <c r="K389">
        <v>318</v>
      </c>
    </row>
    <row r="390" spans="1:11" x14ac:dyDescent="0.4">
      <c r="A390">
        <v>18063</v>
      </c>
      <c r="B390" t="s">
        <v>982</v>
      </c>
      <c r="C390" t="s">
        <v>636</v>
      </c>
      <c r="E390" t="s">
        <v>526</v>
      </c>
      <c r="F390">
        <v>20</v>
      </c>
      <c r="G390">
        <v>1988</v>
      </c>
      <c r="H390">
        <v>107</v>
      </c>
      <c r="I390">
        <v>23.44</v>
      </c>
      <c r="J390">
        <v>1770.0429999999999</v>
      </c>
      <c r="K390">
        <v>772</v>
      </c>
    </row>
    <row r="391" spans="1:11" x14ac:dyDescent="0.4">
      <c r="A391">
        <v>21796</v>
      </c>
      <c r="B391" t="s">
        <v>1628</v>
      </c>
      <c r="C391" t="s">
        <v>718</v>
      </c>
      <c r="D391" t="s">
        <v>404</v>
      </c>
      <c r="E391" t="s">
        <v>591</v>
      </c>
      <c r="F391">
        <v>27</v>
      </c>
      <c r="G391">
        <v>1992</v>
      </c>
      <c r="H391">
        <v>553</v>
      </c>
      <c r="I391">
        <v>1.25</v>
      </c>
      <c r="J391">
        <v>42.954999999999998</v>
      </c>
      <c r="K391">
        <v>0</v>
      </c>
    </row>
    <row r="392" spans="1:11" x14ac:dyDescent="0.4">
      <c r="A392">
        <v>23257</v>
      </c>
      <c r="B392" t="s">
        <v>1629</v>
      </c>
      <c r="C392" t="s">
        <v>735</v>
      </c>
      <c r="D392" t="s">
        <v>404</v>
      </c>
      <c r="E392" t="s">
        <v>618</v>
      </c>
      <c r="F392">
        <v>95</v>
      </c>
      <c r="G392">
        <v>1992</v>
      </c>
      <c r="H392">
        <v>124</v>
      </c>
      <c r="I392">
        <v>26.812999999999999</v>
      </c>
      <c r="J392">
        <v>1599.8510000000001</v>
      </c>
      <c r="K392">
        <v>773</v>
      </c>
    </row>
    <row r="393" spans="1:11" x14ac:dyDescent="0.4">
      <c r="A393">
        <v>19015</v>
      </c>
      <c r="B393" t="s">
        <v>1630</v>
      </c>
      <c r="C393" t="s">
        <v>623</v>
      </c>
      <c r="E393" t="s">
        <v>566</v>
      </c>
      <c r="F393">
        <v>86</v>
      </c>
      <c r="G393">
        <v>1991</v>
      </c>
      <c r="H393">
        <v>695</v>
      </c>
      <c r="I393">
        <v>0</v>
      </c>
      <c r="J393">
        <v>0</v>
      </c>
      <c r="K393">
        <v>0</v>
      </c>
    </row>
    <row r="394" spans="1:11" x14ac:dyDescent="0.4">
      <c r="A394">
        <v>21022</v>
      </c>
      <c r="B394" t="s">
        <v>1631</v>
      </c>
      <c r="C394" t="s">
        <v>731</v>
      </c>
      <c r="D394" t="s">
        <v>404</v>
      </c>
      <c r="E394" t="s">
        <v>566</v>
      </c>
      <c r="F394">
        <v>86</v>
      </c>
      <c r="G394">
        <v>1988</v>
      </c>
      <c r="H394">
        <v>696</v>
      </c>
      <c r="I394">
        <v>0</v>
      </c>
      <c r="J394">
        <v>0</v>
      </c>
      <c r="K394">
        <v>0</v>
      </c>
    </row>
    <row r="395" spans="1:11" x14ac:dyDescent="0.4">
      <c r="A395">
        <v>18074</v>
      </c>
      <c r="B395" t="s">
        <v>983</v>
      </c>
      <c r="C395" t="s">
        <v>691</v>
      </c>
      <c r="E395" t="s">
        <v>532</v>
      </c>
      <c r="F395">
        <v>1</v>
      </c>
      <c r="G395">
        <v>2006</v>
      </c>
      <c r="H395">
        <v>67</v>
      </c>
      <c r="I395">
        <v>36.938000000000002</v>
      </c>
      <c r="J395">
        <v>2276.3110000000001</v>
      </c>
      <c r="K395">
        <v>892</v>
      </c>
    </row>
    <row r="396" spans="1:11" x14ac:dyDescent="0.4">
      <c r="A396">
        <v>22125</v>
      </c>
      <c r="B396" t="s">
        <v>983</v>
      </c>
      <c r="C396" t="s">
        <v>574</v>
      </c>
      <c r="E396" t="s">
        <v>618</v>
      </c>
      <c r="F396">
        <v>95</v>
      </c>
      <c r="G396">
        <v>1952</v>
      </c>
      <c r="H396">
        <v>697</v>
      </c>
      <c r="I396">
        <v>0</v>
      </c>
      <c r="J396">
        <v>0</v>
      </c>
      <c r="K396">
        <v>0</v>
      </c>
    </row>
    <row r="397" spans="1:11" x14ac:dyDescent="0.4">
      <c r="A397">
        <v>11001</v>
      </c>
      <c r="B397" t="s">
        <v>577</v>
      </c>
      <c r="C397" t="s">
        <v>602</v>
      </c>
      <c r="E397" t="s">
        <v>984</v>
      </c>
      <c r="F397">
        <v>80</v>
      </c>
      <c r="G397">
        <v>1954</v>
      </c>
      <c r="H397">
        <v>18</v>
      </c>
      <c r="I397">
        <v>45.125</v>
      </c>
      <c r="J397">
        <v>3244.1640000000002</v>
      </c>
      <c r="K397">
        <v>1313</v>
      </c>
    </row>
    <row r="398" spans="1:11" x14ac:dyDescent="0.4">
      <c r="A398">
        <v>11039</v>
      </c>
      <c r="B398" t="s">
        <v>577</v>
      </c>
      <c r="C398" t="s">
        <v>665</v>
      </c>
      <c r="E398" t="s">
        <v>984</v>
      </c>
      <c r="F398">
        <v>80</v>
      </c>
      <c r="G398">
        <v>1980</v>
      </c>
      <c r="H398">
        <v>2</v>
      </c>
      <c r="I398">
        <v>57</v>
      </c>
      <c r="J398">
        <v>4690.7659999999996</v>
      </c>
      <c r="K398">
        <v>2056</v>
      </c>
    </row>
    <row r="399" spans="1:11" x14ac:dyDescent="0.4">
      <c r="A399">
        <v>15002</v>
      </c>
      <c r="B399" t="s">
        <v>577</v>
      </c>
      <c r="C399" t="s">
        <v>692</v>
      </c>
      <c r="E399" t="s">
        <v>984</v>
      </c>
      <c r="F399">
        <v>80</v>
      </c>
      <c r="G399">
        <v>1978</v>
      </c>
      <c r="H399">
        <v>698</v>
      </c>
      <c r="I399">
        <v>0</v>
      </c>
      <c r="J399">
        <v>0</v>
      </c>
      <c r="K399">
        <v>0</v>
      </c>
    </row>
    <row r="400" spans="1:11" x14ac:dyDescent="0.4">
      <c r="A400">
        <v>11002</v>
      </c>
      <c r="B400" t="s">
        <v>985</v>
      </c>
      <c r="C400" t="s">
        <v>654</v>
      </c>
      <c r="D400" t="s">
        <v>404</v>
      </c>
      <c r="E400" t="s">
        <v>984</v>
      </c>
      <c r="F400">
        <v>80</v>
      </c>
      <c r="G400">
        <v>1956</v>
      </c>
      <c r="H400">
        <v>50</v>
      </c>
      <c r="I400">
        <v>26.25</v>
      </c>
      <c r="J400">
        <v>2503.9360000000001</v>
      </c>
      <c r="K400">
        <v>1281</v>
      </c>
    </row>
    <row r="401" spans="1:11" x14ac:dyDescent="0.4">
      <c r="A401">
        <v>21063</v>
      </c>
      <c r="B401" t="s">
        <v>985</v>
      </c>
      <c r="C401" t="s">
        <v>732</v>
      </c>
      <c r="D401" t="s">
        <v>404</v>
      </c>
      <c r="E401" t="s">
        <v>703</v>
      </c>
      <c r="F401">
        <v>91</v>
      </c>
      <c r="G401">
        <v>1958</v>
      </c>
      <c r="H401">
        <v>379</v>
      </c>
      <c r="I401">
        <v>6.5</v>
      </c>
      <c r="J401">
        <v>295.024</v>
      </c>
      <c r="K401">
        <v>100</v>
      </c>
    </row>
    <row r="402" spans="1:11" x14ac:dyDescent="0.4">
      <c r="A402">
        <v>21823</v>
      </c>
      <c r="B402" t="s">
        <v>987</v>
      </c>
      <c r="C402" t="s">
        <v>660</v>
      </c>
      <c r="E402" t="s">
        <v>51</v>
      </c>
      <c r="F402">
        <v>36</v>
      </c>
      <c r="G402">
        <v>1970</v>
      </c>
      <c r="H402">
        <v>699</v>
      </c>
      <c r="I402">
        <v>0</v>
      </c>
      <c r="J402">
        <v>0</v>
      </c>
      <c r="K402">
        <v>0</v>
      </c>
    </row>
    <row r="403" spans="1:11" x14ac:dyDescent="0.4">
      <c r="A403">
        <v>24507</v>
      </c>
      <c r="B403" t="s">
        <v>1632</v>
      </c>
      <c r="C403" t="s">
        <v>647</v>
      </c>
      <c r="E403" t="s">
        <v>612</v>
      </c>
      <c r="F403">
        <v>2</v>
      </c>
      <c r="G403">
        <v>1983</v>
      </c>
      <c r="H403">
        <v>366</v>
      </c>
      <c r="I403">
        <v>5.5629999999999997</v>
      </c>
      <c r="J403">
        <v>319.298</v>
      </c>
      <c r="K403">
        <v>85</v>
      </c>
    </row>
    <row r="404" spans="1:11" x14ac:dyDescent="0.4">
      <c r="A404">
        <v>20511</v>
      </c>
      <c r="B404" t="s">
        <v>988</v>
      </c>
      <c r="C404" t="s">
        <v>747</v>
      </c>
      <c r="E404" t="s">
        <v>729</v>
      </c>
      <c r="F404">
        <v>66</v>
      </c>
      <c r="G404">
        <v>1969</v>
      </c>
      <c r="H404">
        <v>133</v>
      </c>
      <c r="I404">
        <v>17.876000000000001</v>
      </c>
      <c r="J404">
        <v>1510.546</v>
      </c>
      <c r="K404">
        <v>834</v>
      </c>
    </row>
    <row r="405" spans="1:11" x14ac:dyDescent="0.4">
      <c r="A405">
        <v>13056</v>
      </c>
      <c r="B405" t="s">
        <v>989</v>
      </c>
      <c r="C405" t="s">
        <v>596</v>
      </c>
      <c r="E405" t="s">
        <v>443</v>
      </c>
      <c r="F405">
        <v>30</v>
      </c>
      <c r="G405">
        <v>1978</v>
      </c>
      <c r="H405">
        <v>344</v>
      </c>
      <c r="I405">
        <v>11</v>
      </c>
      <c r="J405">
        <v>367.92500000000001</v>
      </c>
      <c r="K405">
        <v>0</v>
      </c>
    </row>
    <row r="406" spans="1:11" x14ac:dyDescent="0.4">
      <c r="A406">
        <v>10071</v>
      </c>
      <c r="B406" t="s">
        <v>990</v>
      </c>
      <c r="C406" t="s">
        <v>619</v>
      </c>
      <c r="E406" t="s">
        <v>627</v>
      </c>
      <c r="F406">
        <v>21</v>
      </c>
      <c r="G406">
        <v>1958</v>
      </c>
      <c r="H406">
        <v>266</v>
      </c>
      <c r="I406">
        <v>14.313000000000001</v>
      </c>
      <c r="J406">
        <v>609.78899999999999</v>
      </c>
      <c r="K406">
        <v>78</v>
      </c>
    </row>
    <row r="407" spans="1:11" x14ac:dyDescent="0.4">
      <c r="A407">
        <v>23056</v>
      </c>
      <c r="B407" t="s">
        <v>991</v>
      </c>
      <c r="C407" t="s">
        <v>992</v>
      </c>
      <c r="D407" t="s">
        <v>404</v>
      </c>
      <c r="E407" t="s">
        <v>445</v>
      </c>
      <c r="F407">
        <v>43</v>
      </c>
      <c r="G407">
        <v>1981</v>
      </c>
      <c r="H407">
        <v>171</v>
      </c>
      <c r="I407">
        <v>20.126000000000001</v>
      </c>
      <c r="J407">
        <v>1180.578</v>
      </c>
      <c r="K407">
        <v>278</v>
      </c>
    </row>
    <row r="408" spans="1:11" x14ac:dyDescent="0.4">
      <c r="A408">
        <v>16124</v>
      </c>
      <c r="B408" t="s">
        <v>991</v>
      </c>
      <c r="C408" t="s">
        <v>583</v>
      </c>
      <c r="D408" t="s">
        <v>404</v>
      </c>
      <c r="E408" t="s">
        <v>803</v>
      </c>
      <c r="F408">
        <v>90</v>
      </c>
      <c r="G408">
        <v>1987</v>
      </c>
      <c r="H408">
        <v>129</v>
      </c>
      <c r="I408">
        <v>22.344999999999999</v>
      </c>
      <c r="J408">
        <v>1547.239</v>
      </c>
      <c r="K408">
        <v>766</v>
      </c>
    </row>
    <row r="409" spans="1:11" x14ac:dyDescent="0.4">
      <c r="A409">
        <v>12058</v>
      </c>
      <c r="B409" t="s">
        <v>1633</v>
      </c>
      <c r="C409" t="s">
        <v>637</v>
      </c>
      <c r="D409" t="s">
        <v>404</v>
      </c>
      <c r="E409" t="s">
        <v>532</v>
      </c>
      <c r="F409">
        <v>1</v>
      </c>
      <c r="G409">
        <v>1979</v>
      </c>
      <c r="H409">
        <v>550</v>
      </c>
      <c r="I409">
        <v>1.25</v>
      </c>
      <c r="J409">
        <v>43.411999999999999</v>
      </c>
      <c r="K409">
        <v>0</v>
      </c>
    </row>
    <row r="410" spans="1:11" x14ac:dyDescent="0.4">
      <c r="A410">
        <v>23249</v>
      </c>
      <c r="B410" t="s">
        <v>1634</v>
      </c>
      <c r="C410" t="s">
        <v>623</v>
      </c>
      <c r="D410" t="s">
        <v>399</v>
      </c>
      <c r="E410" t="s">
        <v>532</v>
      </c>
      <c r="F410">
        <v>1</v>
      </c>
      <c r="G410">
        <v>2014</v>
      </c>
      <c r="H410">
        <v>526</v>
      </c>
      <c r="I410">
        <v>1.6879999999999999</v>
      </c>
      <c r="J410">
        <v>58.515000000000001</v>
      </c>
      <c r="K410">
        <v>0</v>
      </c>
    </row>
    <row r="411" spans="1:11" x14ac:dyDescent="0.4">
      <c r="A411">
        <v>16122</v>
      </c>
      <c r="B411" t="s">
        <v>993</v>
      </c>
      <c r="C411" t="s">
        <v>589</v>
      </c>
      <c r="E411" t="s">
        <v>446</v>
      </c>
      <c r="F411">
        <v>52</v>
      </c>
      <c r="G411">
        <v>1982</v>
      </c>
      <c r="H411">
        <v>280</v>
      </c>
      <c r="I411">
        <v>12.47</v>
      </c>
      <c r="J411">
        <v>539.53099999999995</v>
      </c>
      <c r="K411">
        <v>0</v>
      </c>
    </row>
    <row r="412" spans="1:11" x14ac:dyDescent="0.4">
      <c r="A412">
        <v>27088</v>
      </c>
      <c r="B412" t="s">
        <v>994</v>
      </c>
      <c r="C412" t="s">
        <v>995</v>
      </c>
      <c r="D412" t="s">
        <v>404</v>
      </c>
      <c r="E412" t="s">
        <v>526</v>
      </c>
      <c r="F412">
        <v>20</v>
      </c>
      <c r="G412">
        <v>1970</v>
      </c>
      <c r="H412">
        <v>316</v>
      </c>
      <c r="I412">
        <v>4.891</v>
      </c>
      <c r="J412">
        <v>432.10700000000003</v>
      </c>
      <c r="K412">
        <v>191</v>
      </c>
    </row>
    <row r="413" spans="1:11" x14ac:dyDescent="0.4">
      <c r="A413">
        <v>20565</v>
      </c>
      <c r="B413" t="s">
        <v>996</v>
      </c>
      <c r="C413" t="s">
        <v>997</v>
      </c>
      <c r="E413" t="s">
        <v>612</v>
      </c>
      <c r="F413">
        <v>2</v>
      </c>
      <c r="G413">
        <v>1980</v>
      </c>
      <c r="H413">
        <v>244</v>
      </c>
      <c r="I413">
        <v>10.125</v>
      </c>
      <c r="J413">
        <v>708.76099999999997</v>
      </c>
      <c r="K413">
        <v>270</v>
      </c>
    </row>
    <row r="414" spans="1:11" x14ac:dyDescent="0.4">
      <c r="A414">
        <v>98482</v>
      </c>
      <c r="B414" t="s">
        <v>998</v>
      </c>
      <c r="C414" t="s">
        <v>636</v>
      </c>
      <c r="E414" t="s">
        <v>452</v>
      </c>
      <c r="F414">
        <v>14</v>
      </c>
      <c r="G414">
        <v>1970</v>
      </c>
      <c r="H414">
        <v>112</v>
      </c>
      <c r="I414">
        <v>27.064</v>
      </c>
      <c r="J414">
        <v>1712.646</v>
      </c>
      <c r="K414">
        <v>663</v>
      </c>
    </row>
    <row r="415" spans="1:11" x14ac:dyDescent="0.4">
      <c r="A415">
        <v>22129</v>
      </c>
      <c r="B415" t="s">
        <v>1000</v>
      </c>
      <c r="C415" t="s">
        <v>592</v>
      </c>
      <c r="D415" t="s">
        <v>404</v>
      </c>
      <c r="E415" t="s">
        <v>618</v>
      </c>
      <c r="F415">
        <v>95</v>
      </c>
      <c r="G415">
        <v>1969</v>
      </c>
      <c r="H415">
        <v>478</v>
      </c>
      <c r="I415">
        <v>0.5</v>
      </c>
      <c r="J415">
        <v>115.524</v>
      </c>
      <c r="K415">
        <v>91</v>
      </c>
    </row>
    <row r="416" spans="1:11" x14ac:dyDescent="0.4">
      <c r="A416">
        <v>23248</v>
      </c>
      <c r="B416" t="s">
        <v>1635</v>
      </c>
      <c r="C416" t="s">
        <v>603</v>
      </c>
      <c r="E416" t="s">
        <v>772</v>
      </c>
      <c r="F416">
        <v>82</v>
      </c>
      <c r="G416">
        <v>1967</v>
      </c>
      <c r="H416">
        <v>224</v>
      </c>
      <c r="I416">
        <v>15.766999999999999</v>
      </c>
      <c r="J416">
        <v>815.35599999999999</v>
      </c>
      <c r="K416">
        <v>217</v>
      </c>
    </row>
    <row r="417" spans="1:11" x14ac:dyDescent="0.4">
      <c r="A417">
        <v>18131</v>
      </c>
      <c r="B417" t="s">
        <v>1001</v>
      </c>
      <c r="C417" t="s">
        <v>1002</v>
      </c>
      <c r="D417" t="s">
        <v>404</v>
      </c>
      <c r="E417" t="s">
        <v>772</v>
      </c>
      <c r="F417">
        <v>82</v>
      </c>
      <c r="G417">
        <v>1968</v>
      </c>
      <c r="H417">
        <v>128</v>
      </c>
      <c r="I417">
        <v>29.25</v>
      </c>
      <c r="J417">
        <v>1547.4829999999999</v>
      </c>
      <c r="K417">
        <v>466</v>
      </c>
    </row>
    <row r="418" spans="1:11" x14ac:dyDescent="0.4">
      <c r="A418">
        <v>29049</v>
      </c>
      <c r="B418" t="s">
        <v>1003</v>
      </c>
      <c r="C418" t="s">
        <v>623</v>
      </c>
      <c r="E418" t="s">
        <v>520</v>
      </c>
      <c r="F418">
        <v>64</v>
      </c>
      <c r="G418">
        <v>1987</v>
      </c>
      <c r="H418">
        <v>35</v>
      </c>
      <c r="I418">
        <v>40</v>
      </c>
      <c r="J418">
        <v>2763.0320000000002</v>
      </c>
      <c r="K418">
        <v>1148</v>
      </c>
    </row>
    <row r="419" spans="1:11" x14ac:dyDescent="0.4">
      <c r="A419">
        <v>24537</v>
      </c>
      <c r="B419" t="s">
        <v>1636</v>
      </c>
      <c r="C419" t="s">
        <v>1637</v>
      </c>
      <c r="D419" t="s">
        <v>678</v>
      </c>
      <c r="E419" t="s">
        <v>520</v>
      </c>
      <c r="F419">
        <v>64</v>
      </c>
      <c r="G419">
        <v>2015</v>
      </c>
      <c r="H419">
        <v>700</v>
      </c>
      <c r="I419">
        <v>0</v>
      </c>
      <c r="J419">
        <v>0</v>
      </c>
      <c r="K419">
        <v>0</v>
      </c>
    </row>
    <row r="420" spans="1:11" x14ac:dyDescent="0.4">
      <c r="A420">
        <v>17031</v>
      </c>
      <c r="B420" t="s">
        <v>1004</v>
      </c>
      <c r="C420" t="s">
        <v>691</v>
      </c>
      <c r="E420" t="s">
        <v>532</v>
      </c>
      <c r="F420">
        <v>1</v>
      </c>
      <c r="G420">
        <v>2004</v>
      </c>
      <c r="H420">
        <v>220</v>
      </c>
      <c r="I420">
        <v>15.86</v>
      </c>
      <c r="J420">
        <v>821.53700000000003</v>
      </c>
      <c r="K420">
        <v>203</v>
      </c>
    </row>
    <row r="421" spans="1:11" x14ac:dyDescent="0.4">
      <c r="A421">
        <v>14046</v>
      </c>
      <c r="B421" t="s">
        <v>1005</v>
      </c>
      <c r="C421" t="s">
        <v>636</v>
      </c>
      <c r="E421" t="s">
        <v>532</v>
      </c>
      <c r="F421">
        <v>1</v>
      </c>
      <c r="G421">
        <v>1953</v>
      </c>
      <c r="H421">
        <v>304</v>
      </c>
      <c r="I421">
        <v>7.5940000000000003</v>
      </c>
      <c r="J421">
        <v>481.02499999999998</v>
      </c>
      <c r="K421">
        <v>146</v>
      </c>
    </row>
    <row r="422" spans="1:11" x14ac:dyDescent="0.4">
      <c r="A422">
        <v>18001</v>
      </c>
      <c r="B422" t="s">
        <v>1006</v>
      </c>
      <c r="C422" t="s">
        <v>636</v>
      </c>
      <c r="E422" t="s">
        <v>772</v>
      </c>
      <c r="F422">
        <v>82</v>
      </c>
      <c r="G422">
        <v>1988</v>
      </c>
      <c r="H422">
        <v>208</v>
      </c>
      <c r="I422">
        <v>16.844000000000001</v>
      </c>
      <c r="J422">
        <v>918.19399999999996</v>
      </c>
      <c r="K422">
        <v>263</v>
      </c>
    </row>
    <row r="423" spans="1:11" x14ac:dyDescent="0.4">
      <c r="A423">
        <v>13004</v>
      </c>
      <c r="B423" t="s">
        <v>1007</v>
      </c>
      <c r="C423" t="s">
        <v>603</v>
      </c>
      <c r="E423" t="s">
        <v>1368</v>
      </c>
      <c r="F423">
        <v>96</v>
      </c>
      <c r="G423">
        <v>1965</v>
      </c>
      <c r="H423">
        <v>237</v>
      </c>
      <c r="I423">
        <v>12.907</v>
      </c>
      <c r="J423">
        <v>722.95699999999999</v>
      </c>
      <c r="K423">
        <v>187</v>
      </c>
    </row>
    <row r="424" spans="1:11" x14ac:dyDescent="0.4">
      <c r="A424">
        <v>13001</v>
      </c>
      <c r="B424" t="s">
        <v>1638</v>
      </c>
      <c r="C424" t="s">
        <v>605</v>
      </c>
      <c r="D424" t="s">
        <v>404</v>
      </c>
      <c r="E424" t="s">
        <v>1368</v>
      </c>
      <c r="F424">
        <v>96</v>
      </c>
      <c r="G424">
        <v>1970</v>
      </c>
      <c r="H424">
        <v>360</v>
      </c>
      <c r="I424">
        <v>7.5780000000000003</v>
      </c>
      <c r="J424">
        <v>332.41500000000002</v>
      </c>
      <c r="K424">
        <v>47</v>
      </c>
    </row>
    <row r="425" spans="1:11" x14ac:dyDescent="0.4">
      <c r="A425">
        <v>21821</v>
      </c>
      <c r="B425" t="s">
        <v>1008</v>
      </c>
      <c r="C425" t="s">
        <v>641</v>
      </c>
      <c r="E425" t="s">
        <v>51</v>
      </c>
      <c r="F425">
        <v>36</v>
      </c>
      <c r="G425">
        <v>1960</v>
      </c>
      <c r="H425">
        <v>701</v>
      </c>
      <c r="I425">
        <v>0</v>
      </c>
      <c r="J425">
        <v>0</v>
      </c>
      <c r="K425">
        <v>0</v>
      </c>
    </row>
    <row r="426" spans="1:11" x14ac:dyDescent="0.4">
      <c r="A426">
        <v>19041</v>
      </c>
      <c r="B426" t="s">
        <v>1008</v>
      </c>
      <c r="C426" t="s">
        <v>585</v>
      </c>
      <c r="E426" t="s">
        <v>532</v>
      </c>
      <c r="F426">
        <v>1</v>
      </c>
      <c r="G426">
        <v>1969</v>
      </c>
      <c r="H426">
        <v>377</v>
      </c>
      <c r="I426">
        <v>5.6879999999999997</v>
      </c>
      <c r="J426">
        <v>296.21699999999998</v>
      </c>
      <c r="K426">
        <v>83</v>
      </c>
    </row>
    <row r="427" spans="1:11" x14ac:dyDescent="0.4">
      <c r="A427">
        <v>23054</v>
      </c>
      <c r="B427" t="s">
        <v>1008</v>
      </c>
      <c r="C427" t="s">
        <v>603</v>
      </c>
      <c r="E427" t="s">
        <v>532</v>
      </c>
      <c r="F427">
        <v>1</v>
      </c>
      <c r="G427">
        <v>1978</v>
      </c>
      <c r="H427">
        <v>306</v>
      </c>
      <c r="I427">
        <v>8.8130000000000006</v>
      </c>
      <c r="J427">
        <v>479.54599999999999</v>
      </c>
      <c r="K427">
        <v>125</v>
      </c>
    </row>
    <row r="428" spans="1:11" x14ac:dyDescent="0.4">
      <c r="A428">
        <v>19025</v>
      </c>
      <c r="B428" t="s">
        <v>1010</v>
      </c>
      <c r="C428" t="s">
        <v>623</v>
      </c>
      <c r="E428" t="s">
        <v>573</v>
      </c>
      <c r="F428">
        <v>79</v>
      </c>
      <c r="G428">
        <v>1967</v>
      </c>
      <c r="H428">
        <v>103</v>
      </c>
      <c r="I428">
        <v>27.594000000000001</v>
      </c>
      <c r="J428">
        <v>1824.4690000000001</v>
      </c>
      <c r="K428">
        <v>704</v>
      </c>
    </row>
    <row r="429" spans="1:11" x14ac:dyDescent="0.4">
      <c r="A429">
        <v>18076</v>
      </c>
      <c r="B429" t="s">
        <v>1011</v>
      </c>
      <c r="C429" t="s">
        <v>1012</v>
      </c>
      <c r="E429" t="s">
        <v>524</v>
      </c>
      <c r="F429">
        <v>89</v>
      </c>
      <c r="G429">
        <v>1960</v>
      </c>
      <c r="H429">
        <v>252</v>
      </c>
      <c r="I429">
        <v>17.126000000000001</v>
      </c>
      <c r="J429">
        <v>680.19299999999998</v>
      </c>
      <c r="K429">
        <v>152</v>
      </c>
    </row>
    <row r="430" spans="1:11" x14ac:dyDescent="0.4">
      <c r="A430">
        <v>18077</v>
      </c>
      <c r="B430" t="s">
        <v>1013</v>
      </c>
      <c r="C430" t="s">
        <v>838</v>
      </c>
      <c r="D430" t="s">
        <v>404</v>
      </c>
      <c r="E430" t="s">
        <v>524</v>
      </c>
      <c r="F430">
        <v>89</v>
      </c>
      <c r="G430">
        <v>1965</v>
      </c>
      <c r="H430">
        <v>591</v>
      </c>
      <c r="I430">
        <v>0.875</v>
      </c>
      <c r="J430">
        <v>10.302</v>
      </c>
      <c r="K430">
        <v>0</v>
      </c>
    </row>
    <row r="431" spans="1:11" x14ac:dyDescent="0.4">
      <c r="A431">
        <v>16061</v>
      </c>
      <c r="B431" t="s">
        <v>1014</v>
      </c>
      <c r="C431" t="s">
        <v>629</v>
      </c>
      <c r="E431" t="s">
        <v>862</v>
      </c>
      <c r="F431">
        <v>83</v>
      </c>
      <c r="G431">
        <v>1969</v>
      </c>
      <c r="H431">
        <v>361</v>
      </c>
      <c r="I431">
        <v>3.9060000000000001</v>
      </c>
      <c r="J431">
        <v>330.726</v>
      </c>
      <c r="K431">
        <v>144</v>
      </c>
    </row>
    <row r="432" spans="1:11" x14ac:dyDescent="0.4">
      <c r="A432">
        <v>10012</v>
      </c>
      <c r="B432" t="s">
        <v>1015</v>
      </c>
      <c r="C432" t="s">
        <v>623</v>
      </c>
      <c r="E432" t="s">
        <v>729</v>
      </c>
      <c r="F432">
        <v>66</v>
      </c>
      <c r="G432">
        <v>1975</v>
      </c>
      <c r="H432">
        <v>110</v>
      </c>
      <c r="I432">
        <v>26.312999999999999</v>
      </c>
      <c r="J432">
        <v>1728.5540000000001</v>
      </c>
      <c r="K432">
        <v>814</v>
      </c>
    </row>
    <row r="433" spans="1:11" x14ac:dyDescent="0.4">
      <c r="A433">
        <v>12076</v>
      </c>
      <c r="B433" t="s">
        <v>1639</v>
      </c>
      <c r="C433" t="s">
        <v>731</v>
      </c>
      <c r="D433" t="s">
        <v>404</v>
      </c>
      <c r="E433" t="s">
        <v>627</v>
      </c>
      <c r="F433">
        <v>21</v>
      </c>
      <c r="G433">
        <v>1991</v>
      </c>
      <c r="H433">
        <v>702</v>
      </c>
      <c r="I433">
        <v>0</v>
      </c>
      <c r="J433">
        <v>0</v>
      </c>
      <c r="K433">
        <v>0</v>
      </c>
    </row>
    <row r="434" spans="1:11" x14ac:dyDescent="0.4">
      <c r="A434">
        <v>16128</v>
      </c>
      <c r="B434" t="s">
        <v>1016</v>
      </c>
      <c r="C434" t="s">
        <v>1017</v>
      </c>
      <c r="D434" t="s">
        <v>399</v>
      </c>
      <c r="E434" t="s">
        <v>612</v>
      </c>
      <c r="F434">
        <v>2</v>
      </c>
      <c r="G434">
        <v>2009</v>
      </c>
      <c r="H434">
        <v>522</v>
      </c>
      <c r="I434">
        <v>1.625</v>
      </c>
      <c r="J434">
        <v>61.686999999999998</v>
      </c>
      <c r="K434">
        <v>0</v>
      </c>
    </row>
    <row r="435" spans="1:11" x14ac:dyDescent="0.4">
      <c r="A435">
        <v>18099</v>
      </c>
      <c r="B435" t="s">
        <v>1016</v>
      </c>
      <c r="C435" t="s">
        <v>577</v>
      </c>
      <c r="E435" t="s">
        <v>612</v>
      </c>
      <c r="F435">
        <v>2</v>
      </c>
      <c r="G435">
        <v>1974</v>
      </c>
      <c r="H435">
        <v>122</v>
      </c>
      <c r="I435">
        <v>30.125</v>
      </c>
      <c r="J435">
        <v>1602.338</v>
      </c>
      <c r="K435">
        <v>440</v>
      </c>
    </row>
    <row r="436" spans="1:11" x14ac:dyDescent="0.4">
      <c r="A436">
        <v>13064</v>
      </c>
      <c r="B436" t="s">
        <v>1019</v>
      </c>
      <c r="C436" t="s">
        <v>577</v>
      </c>
      <c r="E436" t="s">
        <v>532</v>
      </c>
      <c r="F436">
        <v>1</v>
      </c>
      <c r="G436">
        <v>1998</v>
      </c>
      <c r="H436">
        <v>9</v>
      </c>
      <c r="I436">
        <v>54</v>
      </c>
      <c r="J436">
        <v>3653.6260000000002</v>
      </c>
      <c r="K436">
        <v>1886</v>
      </c>
    </row>
    <row r="437" spans="1:11" x14ac:dyDescent="0.4">
      <c r="A437">
        <v>28029</v>
      </c>
      <c r="B437" t="s">
        <v>1020</v>
      </c>
      <c r="C437" t="s">
        <v>654</v>
      </c>
      <c r="D437" t="s">
        <v>404</v>
      </c>
      <c r="E437" t="s">
        <v>633</v>
      </c>
      <c r="F437">
        <v>62</v>
      </c>
      <c r="G437">
        <v>1968</v>
      </c>
      <c r="H437">
        <v>372</v>
      </c>
      <c r="I437">
        <v>7.5629999999999997</v>
      </c>
      <c r="J437">
        <v>311.34100000000001</v>
      </c>
      <c r="K437">
        <v>76</v>
      </c>
    </row>
    <row r="438" spans="1:11" x14ac:dyDescent="0.4">
      <c r="A438">
        <v>28030</v>
      </c>
      <c r="B438" t="s">
        <v>1640</v>
      </c>
      <c r="C438" t="s">
        <v>574</v>
      </c>
      <c r="E438" t="s">
        <v>633</v>
      </c>
      <c r="F438">
        <v>62</v>
      </c>
      <c r="G438">
        <v>1967</v>
      </c>
      <c r="H438">
        <v>188</v>
      </c>
      <c r="I438">
        <v>19.219000000000001</v>
      </c>
      <c r="J438">
        <v>1054.45</v>
      </c>
      <c r="K438">
        <v>343</v>
      </c>
    </row>
    <row r="439" spans="1:11" x14ac:dyDescent="0.4">
      <c r="A439">
        <v>99532</v>
      </c>
      <c r="B439" t="s">
        <v>1021</v>
      </c>
      <c r="C439" t="s">
        <v>681</v>
      </c>
      <c r="E439" t="s">
        <v>29</v>
      </c>
      <c r="F439">
        <v>17</v>
      </c>
      <c r="G439">
        <v>1965</v>
      </c>
      <c r="H439">
        <v>4</v>
      </c>
      <c r="I439">
        <v>53.375</v>
      </c>
      <c r="J439">
        <v>4016.1089999999999</v>
      </c>
      <c r="K439">
        <v>1777</v>
      </c>
    </row>
    <row r="440" spans="1:11" x14ac:dyDescent="0.4">
      <c r="A440">
        <v>21775</v>
      </c>
      <c r="B440" t="s">
        <v>1021</v>
      </c>
      <c r="C440" t="s">
        <v>623</v>
      </c>
      <c r="E440" t="s">
        <v>29</v>
      </c>
      <c r="F440">
        <v>17</v>
      </c>
      <c r="G440">
        <v>1991</v>
      </c>
      <c r="H440">
        <v>10</v>
      </c>
      <c r="I440">
        <v>38.813000000000002</v>
      </c>
      <c r="J440">
        <v>3632.9929999999999</v>
      </c>
      <c r="K440">
        <v>1750</v>
      </c>
    </row>
    <row r="441" spans="1:11" x14ac:dyDescent="0.4">
      <c r="A441">
        <v>21774</v>
      </c>
      <c r="B441" t="s">
        <v>1021</v>
      </c>
      <c r="C441" t="s">
        <v>589</v>
      </c>
      <c r="E441" t="s">
        <v>29</v>
      </c>
      <c r="F441">
        <v>17</v>
      </c>
      <c r="G441">
        <v>1994</v>
      </c>
      <c r="H441">
        <v>1</v>
      </c>
      <c r="I441">
        <v>56.5</v>
      </c>
      <c r="J441">
        <v>4767.4539999999997</v>
      </c>
      <c r="K441">
        <v>2010</v>
      </c>
    </row>
    <row r="442" spans="1:11" x14ac:dyDescent="0.4">
      <c r="A442">
        <v>24235</v>
      </c>
      <c r="B442" t="s">
        <v>1022</v>
      </c>
      <c r="C442" t="s">
        <v>654</v>
      </c>
      <c r="D442" t="s">
        <v>404</v>
      </c>
      <c r="E442" t="s">
        <v>671</v>
      </c>
      <c r="F442">
        <v>15</v>
      </c>
      <c r="G442">
        <v>1995</v>
      </c>
      <c r="H442">
        <v>64</v>
      </c>
      <c r="I442">
        <v>26.579000000000001</v>
      </c>
      <c r="J442">
        <v>2314.4870000000001</v>
      </c>
      <c r="K442">
        <v>1047</v>
      </c>
    </row>
    <row r="443" spans="1:11" x14ac:dyDescent="0.4">
      <c r="A443">
        <v>20702</v>
      </c>
      <c r="B443" t="s">
        <v>1022</v>
      </c>
      <c r="C443" t="s">
        <v>902</v>
      </c>
      <c r="D443" t="s">
        <v>404</v>
      </c>
      <c r="E443" t="s">
        <v>29</v>
      </c>
      <c r="F443">
        <v>17</v>
      </c>
      <c r="G443">
        <v>1969</v>
      </c>
      <c r="H443">
        <v>161</v>
      </c>
      <c r="I443">
        <v>17.030999999999999</v>
      </c>
      <c r="J443">
        <v>1270.2080000000001</v>
      </c>
      <c r="K443">
        <v>466</v>
      </c>
    </row>
    <row r="444" spans="1:11" x14ac:dyDescent="0.4">
      <c r="A444">
        <v>15076</v>
      </c>
      <c r="B444" t="s">
        <v>1023</v>
      </c>
      <c r="C444" t="s">
        <v>685</v>
      </c>
      <c r="E444" t="s">
        <v>534</v>
      </c>
      <c r="F444">
        <v>13</v>
      </c>
      <c r="G444">
        <v>1984</v>
      </c>
      <c r="H444">
        <v>703</v>
      </c>
      <c r="I444">
        <v>0</v>
      </c>
      <c r="J444">
        <v>0</v>
      </c>
      <c r="K444">
        <v>0</v>
      </c>
    </row>
    <row r="445" spans="1:11" x14ac:dyDescent="0.4">
      <c r="A445">
        <v>26060</v>
      </c>
      <c r="B445" t="s">
        <v>1024</v>
      </c>
      <c r="C445" t="s">
        <v>623</v>
      </c>
      <c r="E445" t="s">
        <v>591</v>
      </c>
      <c r="F445">
        <v>27</v>
      </c>
      <c r="G445">
        <v>1953</v>
      </c>
      <c r="H445">
        <v>568</v>
      </c>
      <c r="I445">
        <v>1</v>
      </c>
      <c r="J445">
        <v>34.363999999999997</v>
      </c>
      <c r="K445">
        <v>0</v>
      </c>
    </row>
    <row r="446" spans="1:11" x14ac:dyDescent="0.4">
      <c r="A446">
        <v>15047</v>
      </c>
      <c r="B446" t="s">
        <v>1025</v>
      </c>
      <c r="C446" t="s">
        <v>585</v>
      </c>
      <c r="E446" t="s">
        <v>699</v>
      </c>
      <c r="F446">
        <v>54</v>
      </c>
      <c r="G446">
        <v>1978</v>
      </c>
      <c r="H446">
        <v>704</v>
      </c>
      <c r="I446">
        <v>0</v>
      </c>
      <c r="J446">
        <v>0</v>
      </c>
      <c r="K446">
        <v>0</v>
      </c>
    </row>
    <row r="447" spans="1:11" x14ac:dyDescent="0.4">
      <c r="A447">
        <v>16137</v>
      </c>
      <c r="B447" t="s">
        <v>1641</v>
      </c>
      <c r="C447" t="s">
        <v>1259</v>
      </c>
      <c r="D447" t="s">
        <v>404</v>
      </c>
      <c r="E447" t="s">
        <v>573</v>
      </c>
      <c r="F447">
        <v>79</v>
      </c>
      <c r="G447">
        <v>1986</v>
      </c>
      <c r="H447">
        <v>705</v>
      </c>
      <c r="I447">
        <v>0</v>
      </c>
      <c r="J447">
        <v>0</v>
      </c>
      <c r="K447">
        <v>0</v>
      </c>
    </row>
    <row r="448" spans="1:11" x14ac:dyDescent="0.4">
      <c r="A448">
        <v>24225</v>
      </c>
      <c r="B448" t="s">
        <v>1026</v>
      </c>
      <c r="C448" t="s">
        <v>585</v>
      </c>
      <c r="E448" t="s">
        <v>586</v>
      </c>
      <c r="F448">
        <v>51</v>
      </c>
      <c r="G448">
        <v>1945</v>
      </c>
      <c r="H448">
        <v>706</v>
      </c>
      <c r="I448">
        <v>0</v>
      </c>
      <c r="J448">
        <v>0</v>
      </c>
      <c r="K448">
        <v>0</v>
      </c>
    </row>
    <row r="449" spans="1:11" x14ac:dyDescent="0.4">
      <c r="A449">
        <v>23253</v>
      </c>
      <c r="B449" t="s">
        <v>1642</v>
      </c>
      <c r="C449" t="s">
        <v>728</v>
      </c>
      <c r="E449" t="s">
        <v>520</v>
      </c>
      <c r="F449">
        <v>64</v>
      </c>
      <c r="G449">
        <v>1990</v>
      </c>
      <c r="H449">
        <v>238</v>
      </c>
      <c r="I449">
        <v>16.719000000000001</v>
      </c>
      <c r="J449">
        <v>720.93600000000004</v>
      </c>
      <c r="K449">
        <v>235</v>
      </c>
    </row>
    <row r="450" spans="1:11" x14ac:dyDescent="0.4">
      <c r="A450">
        <v>23239</v>
      </c>
      <c r="B450" t="s">
        <v>1643</v>
      </c>
      <c r="C450" t="s">
        <v>645</v>
      </c>
      <c r="D450" t="s">
        <v>404</v>
      </c>
      <c r="E450" t="s">
        <v>568</v>
      </c>
      <c r="F450">
        <v>81</v>
      </c>
      <c r="G450">
        <v>1961</v>
      </c>
      <c r="H450">
        <v>308</v>
      </c>
      <c r="I450">
        <v>10.47</v>
      </c>
      <c r="J450">
        <v>468.52600000000001</v>
      </c>
      <c r="K450">
        <v>58</v>
      </c>
    </row>
    <row r="451" spans="1:11" x14ac:dyDescent="0.4">
      <c r="A451">
        <v>23211</v>
      </c>
      <c r="B451" t="s">
        <v>1644</v>
      </c>
      <c r="C451" t="s">
        <v>665</v>
      </c>
      <c r="E451" t="s">
        <v>523</v>
      </c>
      <c r="F451">
        <v>63</v>
      </c>
      <c r="G451">
        <v>2001</v>
      </c>
      <c r="H451">
        <v>564</v>
      </c>
      <c r="I451">
        <v>0.90600000000000003</v>
      </c>
      <c r="J451">
        <v>35.823</v>
      </c>
      <c r="K451">
        <v>0</v>
      </c>
    </row>
    <row r="452" spans="1:11" x14ac:dyDescent="0.4">
      <c r="A452">
        <v>29037</v>
      </c>
      <c r="B452" t="s">
        <v>1027</v>
      </c>
      <c r="C452" t="s">
        <v>1028</v>
      </c>
      <c r="E452" t="s">
        <v>29</v>
      </c>
      <c r="F452">
        <v>17</v>
      </c>
      <c r="G452">
        <v>1974</v>
      </c>
      <c r="H452">
        <v>569</v>
      </c>
      <c r="I452">
        <v>1</v>
      </c>
      <c r="J452">
        <v>34.363999999999997</v>
      </c>
      <c r="K452">
        <v>0</v>
      </c>
    </row>
    <row r="453" spans="1:11" x14ac:dyDescent="0.4">
      <c r="A453">
        <v>24535</v>
      </c>
      <c r="B453" t="s">
        <v>1645</v>
      </c>
      <c r="C453" t="s">
        <v>1062</v>
      </c>
      <c r="D453" t="s">
        <v>399</v>
      </c>
      <c r="E453" t="s">
        <v>532</v>
      </c>
      <c r="F453">
        <v>1</v>
      </c>
      <c r="G453">
        <v>2011</v>
      </c>
      <c r="H453">
        <v>546</v>
      </c>
      <c r="I453">
        <v>1.5629999999999999</v>
      </c>
      <c r="J453">
        <v>44.868000000000002</v>
      </c>
      <c r="K453">
        <v>0</v>
      </c>
    </row>
    <row r="454" spans="1:11" x14ac:dyDescent="0.4">
      <c r="A454">
        <v>98446</v>
      </c>
      <c r="B454" t="s">
        <v>1029</v>
      </c>
      <c r="C454" t="s">
        <v>602</v>
      </c>
      <c r="E454" t="s">
        <v>526</v>
      </c>
      <c r="F454">
        <v>20</v>
      </c>
      <c r="G454">
        <v>1969</v>
      </c>
      <c r="H454">
        <v>52</v>
      </c>
      <c r="I454">
        <v>37</v>
      </c>
      <c r="J454">
        <v>2481.0520000000001</v>
      </c>
      <c r="K454">
        <v>1194</v>
      </c>
    </row>
    <row r="455" spans="1:11" x14ac:dyDescent="0.4">
      <c r="A455">
        <v>19019</v>
      </c>
      <c r="B455" t="s">
        <v>1030</v>
      </c>
      <c r="C455" t="s">
        <v>976</v>
      </c>
      <c r="E455" t="s">
        <v>452</v>
      </c>
      <c r="F455">
        <v>14</v>
      </c>
      <c r="G455">
        <v>1986</v>
      </c>
      <c r="H455">
        <v>49</v>
      </c>
      <c r="I455">
        <v>40</v>
      </c>
      <c r="J455">
        <v>2533.6729999999998</v>
      </c>
      <c r="K455">
        <v>929</v>
      </c>
    </row>
    <row r="456" spans="1:11" x14ac:dyDescent="0.4">
      <c r="A456">
        <v>22178</v>
      </c>
      <c r="B456" t="s">
        <v>1646</v>
      </c>
      <c r="C456" t="s">
        <v>1347</v>
      </c>
      <c r="D456" t="s">
        <v>404</v>
      </c>
      <c r="E456" t="s">
        <v>452</v>
      </c>
      <c r="F456">
        <v>14</v>
      </c>
      <c r="G456">
        <v>1975</v>
      </c>
      <c r="H456">
        <v>469</v>
      </c>
      <c r="I456">
        <v>3.5</v>
      </c>
      <c r="J456">
        <v>127.69799999999999</v>
      </c>
      <c r="K456">
        <v>0</v>
      </c>
    </row>
    <row r="457" spans="1:11" x14ac:dyDescent="0.4">
      <c r="A457">
        <v>16001</v>
      </c>
      <c r="B457" t="s">
        <v>1031</v>
      </c>
      <c r="C457" t="s">
        <v>668</v>
      </c>
      <c r="E457" t="s">
        <v>535</v>
      </c>
      <c r="F457">
        <v>42</v>
      </c>
      <c r="G457">
        <v>1981</v>
      </c>
      <c r="H457">
        <v>390</v>
      </c>
      <c r="I457">
        <v>4.7190000000000003</v>
      </c>
      <c r="J457">
        <v>252.02600000000001</v>
      </c>
      <c r="K457">
        <v>27</v>
      </c>
    </row>
    <row r="458" spans="1:11" x14ac:dyDescent="0.4">
      <c r="A458">
        <v>24519</v>
      </c>
      <c r="B458" t="s">
        <v>1647</v>
      </c>
      <c r="C458" t="s">
        <v>986</v>
      </c>
      <c r="D458" t="s">
        <v>404</v>
      </c>
      <c r="E458" t="s">
        <v>1578</v>
      </c>
      <c r="F458">
        <v>97</v>
      </c>
      <c r="G458">
        <v>2002</v>
      </c>
      <c r="H458">
        <v>707</v>
      </c>
      <c r="I458">
        <v>0</v>
      </c>
      <c r="J458">
        <v>0</v>
      </c>
      <c r="K458">
        <v>0</v>
      </c>
    </row>
    <row r="459" spans="1:11" x14ac:dyDescent="0.4">
      <c r="A459">
        <v>27062</v>
      </c>
      <c r="B459" t="s">
        <v>1032</v>
      </c>
      <c r="C459" t="s">
        <v>641</v>
      </c>
      <c r="E459" t="s">
        <v>789</v>
      </c>
      <c r="F459">
        <v>45</v>
      </c>
      <c r="G459">
        <v>1954</v>
      </c>
      <c r="H459">
        <v>108</v>
      </c>
      <c r="I459">
        <v>29.562999999999999</v>
      </c>
      <c r="J459">
        <v>1766.423</v>
      </c>
      <c r="K459">
        <v>775</v>
      </c>
    </row>
    <row r="460" spans="1:11" x14ac:dyDescent="0.4">
      <c r="A460">
        <v>21080</v>
      </c>
      <c r="B460" t="s">
        <v>1648</v>
      </c>
      <c r="C460" t="s">
        <v>574</v>
      </c>
      <c r="E460" t="s">
        <v>799</v>
      </c>
      <c r="F460">
        <v>85</v>
      </c>
      <c r="G460">
        <v>1991</v>
      </c>
      <c r="H460">
        <v>291</v>
      </c>
      <c r="I460">
        <v>4.5</v>
      </c>
      <c r="J460">
        <v>511.01</v>
      </c>
      <c r="K460">
        <v>291</v>
      </c>
    </row>
    <row r="461" spans="1:11" x14ac:dyDescent="0.4">
      <c r="A461">
        <v>18087</v>
      </c>
      <c r="B461" t="s">
        <v>1033</v>
      </c>
      <c r="C461" t="s">
        <v>579</v>
      </c>
      <c r="E461" t="s">
        <v>803</v>
      </c>
      <c r="F461">
        <v>90</v>
      </c>
      <c r="G461">
        <v>1960</v>
      </c>
      <c r="H461">
        <v>551</v>
      </c>
      <c r="I461">
        <v>1.625</v>
      </c>
      <c r="J461">
        <v>43.314</v>
      </c>
      <c r="K461">
        <v>0</v>
      </c>
    </row>
    <row r="462" spans="1:11" x14ac:dyDescent="0.4">
      <c r="A462">
        <v>18088</v>
      </c>
      <c r="B462" t="s">
        <v>1034</v>
      </c>
      <c r="C462" t="s">
        <v>649</v>
      </c>
      <c r="D462" t="s">
        <v>404</v>
      </c>
      <c r="E462" t="s">
        <v>803</v>
      </c>
      <c r="F462">
        <v>90</v>
      </c>
      <c r="G462">
        <v>1965</v>
      </c>
      <c r="H462">
        <v>708</v>
      </c>
      <c r="I462">
        <v>0</v>
      </c>
      <c r="J462">
        <v>0</v>
      </c>
      <c r="K462">
        <v>0</v>
      </c>
    </row>
    <row r="463" spans="1:11" x14ac:dyDescent="0.4">
      <c r="A463">
        <v>98457</v>
      </c>
      <c r="B463" t="s">
        <v>1035</v>
      </c>
      <c r="C463" t="s">
        <v>629</v>
      </c>
      <c r="E463" t="s">
        <v>526</v>
      </c>
      <c r="F463">
        <v>20</v>
      </c>
      <c r="G463">
        <v>1960</v>
      </c>
      <c r="H463">
        <v>265</v>
      </c>
      <c r="I463">
        <v>13.313000000000001</v>
      </c>
      <c r="J463">
        <v>612.79</v>
      </c>
      <c r="K463">
        <v>0</v>
      </c>
    </row>
    <row r="464" spans="1:11" x14ac:dyDescent="0.4">
      <c r="A464">
        <v>18045</v>
      </c>
      <c r="B464" t="s">
        <v>1038</v>
      </c>
      <c r="C464" t="s">
        <v>1039</v>
      </c>
      <c r="D464" t="s">
        <v>404</v>
      </c>
      <c r="E464" t="s">
        <v>443</v>
      </c>
      <c r="F464">
        <v>30</v>
      </c>
      <c r="G464">
        <v>1977</v>
      </c>
      <c r="H464">
        <v>709</v>
      </c>
      <c r="I464">
        <v>0</v>
      </c>
      <c r="J464">
        <v>0</v>
      </c>
      <c r="K464">
        <v>0</v>
      </c>
    </row>
    <row r="465" spans="1:11" x14ac:dyDescent="0.4">
      <c r="A465">
        <v>20614</v>
      </c>
      <c r="B465" t="s">
        <v>1649</v>
      </c>
      <c r="C465" t="s">
        <v>701</v>
      </c>
      <c r="D465" t="s">
        <v>404</v>
      </c>
      <c r="E465" t="s">
        <v>687</v>
      </c>
      <c r="F465">
        <v>87</v>
      </c>
      <c r="G465">
        <v>1950</v>
      </c>
      <c r="H465">
        <v>155</v>
      </c>
      <c r="I465">
        <v>18.111000000000001</v>
      </c>
      <c r="J465">
        <v>1330.009</v>
      </c>
      <c r="K465">
        <v>612</v>
      </c>
    </row>
    <row r="466" spans="1:11" x14ac:dyDescent="0.4">
      <c r="A466">
        <v>12053</v>
      </c>
      <c r="B466" t="s">
        <v>1040</v>
      </c>
      <c r="C466" t="s">
        <v>681</v>
      </c>
      <c r="E466" t="s">
        <v>786</v>
      </c>
      <c r="F466">
        <v>56</v>
      </c>
      <c r="G466">
        <v>1970</v>
      </c>
      <c r="H466">
        <v>397</v>
      </c>
      <c r="I466">
        <v>8.5</v>
      </c>
      <c r="J466">
        <v>238.85400000000001</v>
      </c>
      <c r="K466">
        <v>0</v>
      </c>
    </row>
    <row r="467" spans="1:11" x14ac:dyDescent="0.4">
      <c r="A467">
        <v>22108</v>
      </c>
      <c r="B467" t="s">
        <v>1041</v>
      </c>
      <c r="C467" t="s">
        <v>831</v>
      </c>
      <c r="E467" t="s">
        <v>47</v>
      </c>
      <c r="F467">
        <v>33</v>
      </c>
      <c r="G467">
        <v>1979</v>
      </c>
      <c r="H467">
        <v>472</v>
      </c>
      <c r="I467">
        <v>1.782</v>
      </c>
      <c r="J467">
        <v>124.831</v>
      </c>
      <c r="K467">
        <v>48</v>
      </c>
    </row>
    <row r="468" spans="1:11" x14ac:dyDescent="0.4">
      <c r="A468">
        <v>13011</v>
      </c>
      <c r="B468" t="s">
        <v>1041</v>
      </c>
      <c r="C468" t="s">
        <v>602</v>
      </c>
      <c r="E468" t="s">
        <v>651</v>
      </c>
      <c r="F468">
        <v>75</v>
      </c>
      <c r="G468">
        <v>1958</v>
      </c>
      <c r="H468">
        <v>710</v>
      </c>
      <c r="I468">
        <v>0</v>
      </c>
      <c r="J468">
        <v>0</v>
      </c>
      <c r="K468">
        <v>0</v>
      </c>
    </row>
    <row r="469" spans="1:11" x14ac:dyDescent="0.4">
      <c r="A469">
        <v>23224</v>
      </c>
      <c r="B469" t="s">
        <v>1042</v>
      </c>
      <c r="C469" t="s">
        <v>605</v>
      </c>
      <c r="D469" t="s">
        <v>404</v>
      </c>
      <c r="E469" t="s">
        <v>687</v>
      </c>
      <c r="F469">
        <v>87</v>
      </c>
      <c r="G469">
        <v>1950</v>
      </c>
      <c r="H469">
        <v>439</v>
      </c>
      <c r="I469">
        <v>3.907</v>
      </c>
      <c r="J469">
        <v>169.19200000000001</v>
      </c>
      <c r="K469">
        <v>15</v>
      </c>
    </row>
    <row r="470" spans="1:11" x14ac:dyDescent="0.4">
      <c r="A470">
        <v>16058</v>
      </c>
      <c r="B470" t="s">
        <v>1043</v>
      </c>
      <c r="C470" t="s">
        <v>629</v>
      </c>
      <c r="E470" t="s">
        <v>862</v>
      </c>
      <c r="F470">
        <v>83</v>
      </c>
      <c r="G470">
        <v>1975</v>
      </c>
      <c r="H470">
        <v>264</v>
      </c>
      <c r="I470">
        <v>10.813000000000001</v>
      </c>
      <c r="J470">
        <v>613.39400000000001</v>
      </c>
      <c r="K470">
        <v>190</v>
      </c>
    </row>
    <row r="471" spans="1:11" x14ac:dyDescent="0.4">
      <c r="A471">
        <v>24511</v>
      </c>
      <c r="B471" t="s">
        <v>1650</v>
      </c>
      <c r="C471" t="s">
        <v>1553</v>
      </c>
      <c r="D471" t="s">
        <v>399</v>
      </c>
      <c r="E471" t="s">
        <v>803</v>
      </c>
      <c r="F471">
        <v>90</v>
      </c>
      <c r="G471">
        <v>2013</v>
      </c>
      <c r="H471">
        <v>595</v>
      </c>
      <c r="I471">
        <v>6.3E-2</v>
      </c>
      <c r="J471">
        <v>1.6659999999999999</v>
      </c>
      <c r="K471">
        <v>0</v>
      </c>
    </row>
    <row r="472" spans="1:11" x14ac:dyDescent="0.4">
      <c r="A472">
        <v>24310</v>
      </c>
      <c r="B472" t="s">
        <v>1044</v>
      </c>
      <c r="C472" t="s">
        <v>1045</v>
      </c>
      <c r="E472" t="s">
        <v>593</v>
      </c>
      <c r="F472">
        <v>16</v>
      </c>
      <c r="G472">
        <v>1990</v>
      </c>
      <c r="H472">
        <v>55</v>
      </c>
      <c r="I472">
        <v>37</v>
      </c>
      <c r="J472">
        <v>2428.3829999999998</v>
      </c>
      <c r="K472">
        <v>811</v>
      </c>
    </row>
    <row r="473" spans="1:11" x14ac:dyDescent="0.4">
      <c r="A473">
        <v>20576</v>
      </c>
      <c r="B473" t="s">
        <v>1046</v>
      </c>
      <c r="C473" t="s">
        <v>724</v>
      </c>
      <c r="D473" t="s">
        <v>678</v>
      </c>
      <c r="E473" t="s">
        <v>532</v>
      </c>
      <c r="F473">
        <v>1</v>
      </c>
      <c r="G473">
        <v>2012</v>
      </c>
      <c r="H473">
        <v>283</v>
      </c>
      <c r="I473">
        <v>12.127000000000001</v>
      </c>
      <c r="J473">
        <v>523.85799999999995</v>
      </c>
      <c r="K473">
        <v>87</v>
      </c>
    </row>
    <row r="474" spans="1:11" x14ac:dyDescent="0.4">
      <c r="A474">
        <v>24543</v>
      </c>
      <c r="B474" t="s">
        <v>1046</v>
      </c>
      <c r="C474" t="s">
        <v>1651</v>
      </c>
      <c r="D474" t="s">
        <v>678</v>
      </c>
      <c r="E474" t="s">
        <v>524</v>
      </c>
      <c r="F474">
        <v>89</v>
      </c>
      <c r="G474">
        <v>2016</v>
      </c>
      <c r="H474">
        <v>547</v>
      </c>
      <c r="I474">
        <v>1.9690000000000001</v>
      </c>
      <c r="J474">
        <v>44.237000000000002</v>
      </c>
      <c r="K474">
        <v>0</v>
      </c>
    </row>
    <row r="475" spans="1:11" x14ac:dyDescent="0.4">
      <c r="A475">
        <v>21039</v>
      </c>
      <c r="B475" t="s">
        <v>1047</v>
      </c>
      <c r="C475" t="s">
        <v>641</v>
      </c>
      <c r="E475" t="s">
        <v>803</v>
      </c>
      <c r="F475">
        <v>90</v>
      </c>
      <c r="G475">
        <v>1956</v>
      </c>
      <c r="H475">
        <v>332</v>
      </c>
      <c r="I475">
        <v>6.532</v>
      </c>
      <c r="J475">
        <v>391.44400000000002</v>
      </c>
      <c r="K475">
        <v>87</v>
      </c>
    </row>
    <row r="476" spans="1:11" x14ac:dyDescent="0.4">
      <c r="A476">
        <v>10026</v>
      </c>
      <c r="B476" t="s">
        <v>1047</v>
      </c>
      <c r="C476" t="s">
        <v>588</v>
      </c>
      <c r="E476" t="s">
        <v>540</v>
      </c>
      <c r="F476">
        <v>67</v>
      </c>
      <c r="G476">
        <v>1962</v>
      </c>
      <c r="H476">
        <v>711</v>
      </c>
      <c r="I476">
        <v>0</v>
      </c>
      <c r="J476">
        <v>0</v>
      </c>
      <c r="K476">
        <v>0</v>
      </c>
    </row>
    <row r="477" spans="1:11" x14ac:dyDescent="0.4">
      <c r="A477">
        <v>15093</v>
      </c>
      <c r="B477" t="s">
        <v>1047</v>
      </c>
      <c r="C477" t="s">
        <v>636</v>
      </c>
      <c r="E477" t="s">
        <v>526</v>
      </c>
      <c r="F477">
        <v>20</v>
      </c>
      <c r="G477">
        <v>1969</v>
      </c>
      <c r="H477">
        <v>712</v>
      </c>
      <c r="I477">
        <v>0</v>
      </c>
      <c r="J477">
        <v>0</v>
      </c>
      <c r="K477">
        <v>0</v>
      </c>
    </row>
    <row r="478" spans="1:11" x14ac:dyDescent="0.4">
      <c r="A478">
        <v>11018</v>
      </c>
      <c r="B478" t="s">
        <v>1050</v>
      </c>
      <c r="C478" t="s">
        <v>574</v>
      </c>
      <c r="E478" t="s">
        <v>789</v>
      </c>
      <c r="F478">
        <v>45</v>
      </c>
      <c r="G478">
        <v>1947</v>
      </c>
      <c r="H478">
        <v>231</v>
      </c>
      <c r="I478">
        <v>17.094999999999999</v>
      </c>
      <c r="J478">
        <v>766.70500000000004</v>
      </c>
      <c r="K478">
        <v>143</v>
      </c>
    </row>
    <row r="479" spans="1:11" x14ac:dyDescent="0.4">
      <c r="A479">
        <v>18053</v>
      </c>
      <c r="B479" t="s">
        <v>1051</v>
      </c>
      <c r="C479" t="s">
        <v>1052</v>
      </c>
      <c r="D479" t="s">
        <v>404</v>
      </c>
      <c r="E479" t="s">
        <v>786</v>
      </c>
      <c r="F479">
        <v>56</v>
      </c>
      <c r="G479">
        <v>1967</v>
      </c>
      <c r="H479">
        <v>327</v>
      </c>
      <c r="I479">
        <v>9.532</v>
      </c>
      <c r="J479">
        <v>402.863</v>
      </c>
      <c r="K479">
        <v>43</v>
      </c>
    </row>
    <row r="480" spans="1:11" x14ac:dyDescent="0.4">
      <c r="A480">
        <v>16125</v>
      </c>
      <c r="B480" t="s">
        <v>1053</v>
      </c>
      <c r="C480" t="s">
        <v>810</v>
      </c>
      <c r="E480" t="s">
        <v>532</v>
      </c>
      <c r="F480">
        <v>1</v>
      </c>
      <c r="G480">
        <v>1996</v>
      </c>
      <c r="H480">
        <v>384</v>
      </c>
      <c r="I480">
        <v>3.0939999999999999</v>
      </c>
      <c r="J480">
        <v>271.93200000000002</v>
      </c>
      <c r="K480">
        <v>124</v>
      </c>
    </row>
    <row r="481" spans="1:11" x14ac:dyDescent="0.4">
      <c r="A481">
        <v>19040</v>
      </c>
      <c r="B481" t="s">
        <v>1054</v>
      </c>
      <c r="C481" t="s">
        <v>589</v>
      </c>
      <c r="E481" t="s">
        <v>772</v>
      </c>
      <c r="F481">
        <v>82</v>
      </c>
      <c r="G481">
        <v>1975</v>
      </c>
      <c r="H481">
        <v>225</v>
      </c>
      <c r="I481">
        <v>13.75</v>
      </c>
      <c r="J481">
        <v>809.61400000000003</v>
      </c>
      <c r="K481">
        <v>237</v>
      </c>
    </row>
    <row r="482" spans="1:11" x14ac:dyDescent="0.4">
      <c r="A482">
        <v>10058</v>
      </c>
      <c r="B482" t="s">
        <v>1652</v>
      </c>
      <c r="C482" t="s">
        <v>999</v>
      </c>
      <c r="E482" t="s">
        <v>443</v>
      </c>
      <c r="F482">
        <v>30</v>
      </c>
      <c r="G482">
        <v>1977</v>
      </c>
      <c r="H482">
        <v>192</v>
      </c>
      <c r="I482">
        <v>23.189</v>
      </c>
      <c r="J482">
        <v>1023.91</v>
      </c>
      <c r="K482">
        <v>202</v>
      </c>
    </row>
    <row r="483" spans="1:11" x14ac:dyDescent="0.4">
      <c r="A483">
        <v>13066</v>
      </c>
      <c r="B483" t="s">
        <v>1055</v>
      </c>
      <c r="C483" t="s">
        <v>603</v>
      </c>
      <c r="E483" t="s">
        <v>786</v>
      </c>
      <c r="F483">
        <v>56</v>
      </c>
      <c r="G483">
        <v>1967</v>
      </c>
      <c r="H483">
        <v>524</v>
      </c>
      <c r="I483">
        <v>1.5</v>
      </c>
      <c r="J483">
        <v>60.581000000000003</v>
      </c>
      <c r="K483">
        <v>0</v>
      </c>
    </row>
    <row r="484" spans="1:11" x14ac:dyDescent="0.4">
      <c r="A484">
        <v>18066</v>
      </c>
      <c r="B484" t="s">
        <v>1056</v>
      </c>
      <c r="C484" t="s">
        <v>579</v>
      </c>
      <c r="E484" t="s">
        <v>529</v>
      </c>
      <c r="F484">
        <v>88</v>
      </c>
      <c r="G484">
        <v>1969</v>
      </c>
      <c r="H484">
        <v>191</v>
      </c>
      <c r="I484">
        <v>24.189</v>
      </c>
      <c r="J484">
        <v>1032.4280000000001</v>
      </c>
      <c r="K484">
        <v>115</v>
      </c>
    </row>
    <row r="485" spans="1:11" x14ac:dyDescent="0.4">
      <c r="A485">
        <v>18072</v>
      </c>
      <c r="B485" t="s">
        <v>1056</v>
      </c>
      <c r="C485" t="s">
        <v>577</v>
      </c>
      <c r="E485" t="s">
        <v>529</v>
      </c>
      <c r="F485">
        <v>88</v>
      </c>
      <c r="G485">
        <v>2005</v>
      </c>
      <c r="H485">
        <v>287</v>
      </c>
      <c r="I485">
        <v>14.438000000000001</v>
      </c>
      <c r="J485">
        <v>520.23900000000003</v>
      </c>
      <c r="K485">
        <v>0</v>
      </c>
    </row>
    <row r="486" spans="1:11" x14ac:dyDescent="0.4">
      <c r="A486">
        <v>23021</v>
      </c>
      <c r="B486" t="s">
        <v>1057</v>
      </c>
      <c r="C486" t="s">
        <v>574</v>
      </c>
      <c r="E486" t="s">
        <v>445</v>
      </c>
      <c r="F486">
        <v>43</v>
      </c>
      <c r="G486">
        <v>1958</v>
      </c>
      <c r="H486">
        <v>158</v>
      </c>
      <c r="I486">
        <v>20.376000000000001</v>
      </c>
      <c r="J486">
        <v>1322.8620000000001</v>
      </c>
      <c r="K486">
        <v>437</v>
      </c>
    </row>
    <row r="487" spans="1:11" x14ac:dyDescent="0.4">
      <c r="A487">
        <v>23240</v>
      </c>
      <c r="B487" t="s">
        <v>1653</v>
      </c>
      <c r="C487" t="s">
        <v>588</v>
      </c>
      <c r="E487" t="s">
        <v>703</v>
      </c>
      <c r="F487">
        <v>91</v>
      </c>
      <c r="G487">
        <v>1956</v>
      </c>
      <c r="H487">
        <v>276</v>
      </c>
      <c r="I487">
        <v>12.298</v>
      </c>
      <c r="J487">
        <v>556.26900000000001</v>
      </c>
      <c r="K487">
        <v>80</v>
      </c>
    </row>
    <row r="488" spans="1:11" x14ac:dyDescent="0.4">
      <c r="A488">
        <v>25073</v>
      </c>
      <c r="B488" t="s">
        <v>1058</v>
      </c>
      <c r="C488" t="s">
        <v>656</v>
      </c>
      <c r="E488" t="s">
        <v>31</v>
      </c>
      <c r="F488">
        <v>19</v>
      </c>
      <c r="G488">
        <v>1980</v>
      </c>
      <c r="H488">
        <v>713</v>
      </c>
      <c r="I488">
        <v>0</v>
      </c>
      <c r="J488">
        <v>0</v>
      </c>
      <c r="K488">
        <v>0</v>
      </c>
    </row>
    <row r="489" spans="1:11" x14ac:dyDescent="0.4">
      <c r="A489">
        <v>15065</v>
      </c>
      <c r="B489" t="s">
        <v>1059</v>
      </c>
      <c r="C489" t="s">
        <v>603</v>
      </c>
      <c r="E489" t="s">
        <v>586</v>
      </c>
      <c r="F489">
        <v>51</v>
      </c>
      <c r="G489">
        <v>1963</v>
      </c>
      <c r="H489">
        <v>102</v>
      </c>
      <c r="I489">
        <v>30.375</v>
      </c>
      <c r="J489">
        <v>1858.8879999999999</v>
      </c>
      <c r="K489">
        <v>738</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532</v>
      </c>
      <c r="I491">
        <v>1.5</v>
      </c>
      <c r="J491">
        <v>54.061</v>
      </c>
      <c r="K491">
        <v>0</v>
      </c>
    </row>
    <row r="492" spans="1:11" x14ac:dyDescent="0.4">
      <c r="A492">
        <v>16082</v>
      </c>
      <c r="B492" t="s">
        <v>1063</v>
      </c>
      <c r="C492" t="s">
        <v>629</v>
      </c>
      <c r="E492" t="s">
        <v>687</v>
      </c>
      <c r="F492">
        <v>87</v>
      </c>
      <c r="G492">
        <v>1946</v>
      </c>
      <c r="H492">
        <v>154</v>
      </c>
      <c r="I492">
        <v>24.439</v>
      </c>
      <c r="J492">
        <v>1366.008</v>
      </c>
      <c r="K492">
        <v>570</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356</v>
      </c>
      <c r="I495">
        <v>8.6880000000000006</v>
      </c>
      <c r="J495">
        <v>339.005</v>
      </c>
      <c r="K495">
        <v>0</v>
      </c>
    </row>
    <row r="496" spans="1:11" x14ac:dyDescent="0.4">
      <c r="A496">
        <v>21049</v>
      </c>
      <c r="B496" t="s">
        <v>1654</v>
      </c>
      <c r="C496" t="s">
        <v>877</v>
      </c>
      <c r="E496" t="s">
        <v>591</v>
      </c>
      <c r="F496">
        <v>27</v>
      </c>
      <c r="G496">
        <v>1973</v>
      </c>
      <c r="H496">
        <v>75</v>
      </c>
      <c r="I496">
        <v>42.75</v>
      </c>
      <c r="J496">
        <v>2152.06</v>
      </c>
      <c r="K496">
        <v>515</v>
      </c>
    </row>
    <row r="497" spans="1:11" x14ac:dyDescent="0.4">
      <c r="A497">
        <v>20598</v>
      </c>
      <c r="B497" t="s">
        <v>1655</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559</v>
      </c>
      <c r="I498">
        <v>0.156</v>
      </c>
      <c r="J498">
        <v>37.664000000000001</v>
      </c>
      <c r="K498">
        <v>30</v>
      </c>
    </row>
    <row r="499" spans="1:11" x14ac:dyDescent="0.4">
      <c r="A499">
        <v>15074</v>
      </c>
      <c r="B499" t="s">
        <v>1068</v>
      </c>
      <c r="C499" t="s">
        <v>572</v>
      </c>
      <c r="E499" t="s">
        <v>604</v>
      </c>
      <c r="F499">
        <v>69</v>
      </c>
      <c r="G499">
        <v>1975</v>
      </c>
      <c r="H499">
        <v>320</v>
      </c>
      <c r="I499">
        <v>10.625999999999999</v>
      </c>
      <c r="J499">
        <v>417.49700000000001</v>
      </c>
      <c r="K499">
        <v>115</v>
      </c>
    </row>
    <row r="500" spans="1:11" x14ac:dyDescent="0.4">
      <c r="A500">
        <v>15079</v>
      </c>
      <c r="B500" t="s">
        <v>1069</v>
      </c>
      <c r="C500" t="s">
        <v>597</v>
      </c>
      <c r="E500" t="s">
        <v>534</v>
      </c>
      <c r="F500">
        <v>13</v>
      </c>
      <c r="G500">
        <v>1982</v>
      </c>
      <c r="H500">
        <v>538</v>
      </c>
      <c r="I500">
        <v>1.75</v>
      </c>
      <c r="J500">
        <v>47.472000000000001</v>
      </c>
      <c r="K500">
        <v>0</v>
      </c>
    </row>
    <row r="501" spans="1:11" x14ac:dyDescent="0.4">
      <c r="A501">
        <v>23236</v>
      </c>
      <c r="B501" t="s">
        <v>1656</v>
      </c>
      <c r="C501" t="s">
        <v>1657</v>
      </c>
      <c r="E501" t="s">
        <v>29</v>
      </c>
      <c r="F501">
        <v>17</v>
      </c>
      <c r="G501">
        <v>1994</v>
      </c>
      <c r="H501">
        <v>56</v>
      </c>
      <c r="I501">
        <v>31.126000000000001</v>
      </c>
      <c r="J501">
        <v>2424.5520000000001</v>
      </c>
      <c r="K501">
        <v>1183</v>
      </c>
    </row>
    <row r="502" spans="1:11" x14ac:dyDescent="0.4">
      <c r="A502">
        <v>24544</v>
      </c>
      <c r="B502" t="s">
        <v>602</v>
      </c>
      <c r="C502" t="s">
        <v>1285</v>
      </c>
      <c r="D502" t="s">
        <v>399</v>
      </c>
      <c r="E502" t="s">
        <v>803</v>
      </c>
      <c r="F502">
        <v>90</v>
      </c>
      <c r="G502">
        <v>2016</v>
      </c>
      <c r="H502">
        <v>596</v>
      </c>
      <c r="I502">
        <v>6.3E-2</v>
      </c>
      <c r="J502">
        <v>1.6659999999999999</v>
      </c>
      <c r="K502">
        <v>0</v>
      </c>
    </row>
    <row r="503" spans="1:11" x14ac:dyDescent="0.4">
      <c r="A503">
        <v>10060</v>
      </c>
      <c r="B503" t="s">
        <v>1070</v>
      </c>
      <c r="C503" t="s">
        <v>645</v>
      </c>
      <c r="D503" t="s">
        <v>404</v>
      </c>
      <c r="E503" t="s">
        <v>633</v>
      </c>
      <c r="F503">
        <v>62</v>
      </c>
      <c r="G503">
        <v>1979</v>
      </c>
      <c r="H503">
        <v>584</v>
      </c>
      <c r="I503">
        <v>0.75</v>
      </c>
      <c r="J503">
        <v>18.617000000000001</v>
      </c>
      <c r="K503">
        <v>0</v>
      </c>
    </row>
    <row r="504" spans="1:11" x14ac:dyDescent="0.4">
      <c r="A504">
        <v>19067</v>
      </c>
      <c r="B504" t="s">
        <v>1071</v>
      </c>
      <c r="C504" t="s">
        <v>579</v>
      </c>
      <c r="E504" t="s">
        <v>612</v>
      </c>
      <c r="F504">
        <v>2</v>
      </c>
      <c r="G504">
        <v>1963</v>
      </c>
      <c r="H504">
        <v>223</v>
      </c>
      <c r="I504">
        <v>17.189</v>
      </c>
      <c r="J504">
        <v>817.1</v>
      </c>
      <c r="K504">
        <v>238</v>
      </c>
    </row>
    <row r="505" spans="1:11" x14ac:dyDescent="0.4">
      <c r="A505">
        <v>24541</v>
      </c>
      <c r="B505" t="s">
        <v>1658</v>
      </c>
      <c r="C505" t="s">
        <v>1659</v>
      </c>
      <c r="D505" t="s">
        <v>399</v>
      </c>
      <c r="E505" t="s">
        <v>524</v>
      </c>
      <c r="F505">
        <v>89</v>
      </c>
      <c r="G505">
        <v>2011</v>
      </c>
      <c r="H505">
        <v>323</v>
      </c>
      <c r="I505">
        <v>6.6879999999999997</v>
      </c>
      <c r="J505">
        <v>412.685</v>
      </c>
      <c r="K505">
        <v>159</v>
      </c>
    </row>
    <row r="506" spans="1:11" x14ac:dyDescent="0.4">
      <c r="A506">
        <v>24239</v>
      </c>
      <c r="B506" t="s">
        <v>1072</v>
      </c>
      <c r="C506" t="s">
        <v>735</v>
      </c>
      <c r="D506" t="s">
        <v>404</v>
      </c>
      <c r="E506" t="s">
        <v>29</v>
      </c>
      <c r="F506">
        <v>17</v>
      </c>
      <c r="G506">
        <v>1975</v>
      </c>
      <c r="H506">
        <v>718</v>
      </c>
      <c r="I506">
        <v>0</v>
      </c>
      <c r="J506">
        <v>0</v>
      </c>
      <c r="K506">
        <v>0</v>
      </c>
    </row>
    <row r="507" spans="1:11" x14ac:dyDescent="0.4">
      <c r="A507">
        <v>97240</v>
      </c>
      <c r="B507" t="s">
        <v>1073</v>
      </c>
      <c r="C507" t="s">
        <v>629</v>
      </c>
      <c r="E507" t="s">
        <v>612</v>
      </c>
      <c r="F507">
        <v>2</v>
      </c>
      <c r="G507">
        <v>1950</v>
      </c>
      <c r="H507">
        <v>474</v>
      </c>
      <c r="I507">
        <v>4.0940000000000003</v>
      </c>
      <c r="J507">
        <v>122.899</v>
      </c>
      <c r="K507">
        <v>0</v>
      </c>
    </row>
    <row r="508" spans="1:11" x14ac:dyDescent="0.4">
      <c r="A508">
        <v>22166</v>
      </c>
      <c r="B508" t="s">
        <v>1660</v>
      </c>
      <c r="C508" t="s">
        <v>602</v>
      </c>
      <c r="E508" t="s">
        <v>523</v>
      </c>
      <c r="F508">
        <v>63</v>
      </c>
      <c r="G508">
        <v>1986</v>
      </c>
      <c r="H508">
        <v>349</v>
      </c>
      <c r="I508">
        <v>7.6879999999999997</v>
      </c>
      <c r="J508">
        <v>353.36099999999999</v>
      </c>
      <c r="K508">
        <v>86</v>
      </c>
    </row>
    <row r="509" spans="1:11" x14ac:dyDescent="0.4">
      <c r="A509">
        <v>10027</v>
      </c>
      <c r="B509" t="s">
        <v>1074</v>
      </c>
      <c r="C509" t="s">
        <v>588</v>
      </c>
      <c r="E509" t="s">
        <v>540</v>
      </c>
      <c r="F509">
        <v>67</v>
      </c>
      <c r="G509">
        <v>1954</v>
      </c>
      <c r="H509">
        <v>498</v>
      </c>
      <c r="I509">
        <v>0.625</v>
      </c>
      <c r="J509">
        <v>88.009</v>
      </c>
      <c r="K509">
        <v>59</v>
      </c>
    </row>
    <row r="510" spans="1:11" x14ac:dyDescent="0.4">
      <c r="A510">
        <v>18054</v>
      </c>
      <c r="B510" t="s">
        <v>1075</v>
      </c>
      <c r="C510" t="s">
        <v>685</v>
      </c>
      <c r="E510" t="s">
        <v>573</v>
      </c>
      <c r="F510">
        <v>79</v>
      </c>
      <c r="G510">
        <v>1978</v>
      </c>
      <c r="H510">
        <v>719</v>
      </c>
      <c r="I510">
        <v>0</v>
      </c>
      <c r="J510">
        <v>0</v>
      </c>
      <c r="K510">
        <v>0</v>
      </c>
    </row>
    <row r="511" spans="1:11" x14ac:dyDescent="0.4">
      <c r="A511">
        <v>21836</v>
      </c>
      <c r="B511" t="s">
        <v>1076</v>
      </c>
      <c r="C511" t="s">
        <v>589</v>
      </c>
      <c r="E511" t="s">
        <v>699</v>
      </c>
      <c r="F511">
        <v>54</v>
      </c>
      <c r="G511">
        <v>1963</v>
      </c>
      <c r="H511">
        <v>141</v>
      </c>
      <c r="I511">
        <v>15.282</v>
      </c>
      <c r="J511">
        <v>1455.6379999999999</v>
      </c>
      <c r="K511">
        <v>795</v>
      </c>
    </row>
    <row r="512" spans="1:11" x14ac:dyDescent="0.4">
      <c r="A512">
        <v>28001</v>
      </c>
      <c r="B512" t="s">
        <v>1077</v>
      </c>
      <c r="C512" t="s">
        <v>873</v>
      </c>
      <c r="D512" t="s">
        <v>404</v>
      </c>
      <c r="E512" t="s">
        <v>699</v>
      </c>
      <c r="F512">
        <v>54</v>
      </c>
      <c r="G512">
        <v>1965</v>
      </c>
      <c r="H512">
        <v>146</v>
      </c>
      <c r="I512">
        <v>15.907</v>
      </c>
      <c r="J512">
        <v>1436.0809999999999</v>
      </c>
      <c r="K512">
        <v>774</v>
      </c>
    </row>
    <row r="513" spans="1:11" x14ac:dyDescent="0.4">
      <c r="A513">
        <v>12042</v>
      </c>
      <c r="B513" t="s">
        <v>1078</v>
      </c>
      <c r="C513" t="s">
        <v>602</v>
      </c>
      <c r="E513" t="s">
        <v>620</v>
      </c>
      <c r="F513">
        <v>73</v>
      </c>
      <c r="G513">
        <v>1945</v>
      </c>
      <c r="H513">
        <v>156</v>
      </c>
      <c r="I513">
        <v>25.187999999999999</v>
      </c>
      <c r="J513">
        <v>1328.9839999999999</v>
      </c>
      <c r="K513">
        <v>465</v>
      </c>
    </row>
    <row r="514" spans="1:11" x14ac:dyDescent="0.4">
      <c r="A514">
        <v>24512</v>
      </c>
      <c r="B514" t="s">
        <v>1661</v>
      </c>
      <c r="C514" t="s">
        <v>1532</v>
      </c>
      <c r="D514" t="s">
        <v>399</v>
      </c>
      <c r="E514" t="s">
        <v>803</v>
      </c>
      <c r="F514">
        <v>90</v>
      </c>
      <c r="G514">
        <v>2012</v>
      </c>
      <c r="H514">
        <v>597</v>
      </c>
      <c r="I514">
        <v>6.3E-2</v>
      </c>
      <c r="J514">
        <v>1.6659999999999999</v>
      </c>
      <c r="K514">
        <v>0</v>
      </c>
    </row>
    <row r="515" spans="1:11" x14ac:dyDescent="0.4">
      <c r="A515">
        <v>10029</v>
      </c>
      <c r="B515" t="s">
        <v>1079</v>
      </c>
      <c r="C515" t="s">
        <v>623</v>
      </c>
      <c r="E515" t="s">
        <v>540</v>
      </c>
      <c r="F515">
        <v>67</v>
      </c>
      <c r="G515">
        <v>1954</v>
      </c>
      <c r="H515">
        <v>499</v>
      </c>
      <c r="I515">
        <v>0.625</v>
      </c>
      <c r="J515">
        <v>88.009</v>
      </c>
      <c r="K515">
        <v>59</v>
      </c>
    </row>
    <row r="516" spans="1:11" x14ac:dyDescent="0.4">
      <c r="A516">
        <v>96229</v>
      </c>
      <c r="B516" t="s">
        <v>1080</v>
      </c>
      <c r="C516" t="s">
        <v>636</v>
      </c>
      <c r="E516" t="s">
        <v>642</v>
      </c>
      <c r="F516">
        <v>28</v>
      </c>
      <c r="G516">
        <v>1959</v>
      </c>
      <c r="H516">
        <v>402</v>
      </c>
      <c r="I516">
        <v>6.6269999999999998</v>
      </c>
      <c r="J516">
        <v>233.03899999999999</v>
      </c>
      <c r="K516">
        <v>0</v>
      </c>
    </row>
    <row r="517" spans="1:11" x14ac:dyDescent="0.4">
      <c r="A517">
        <v>21768</v>
      </c>
      <c r="B517" t="s">
        <v>1081</v>
      </c>
      <c r="C517" t="s">
        <v>602</v>
      </c>
      <c r="E517" t="s">
        <v>31</v>
      </c>
      <c r="F517">
        <v>19</v>
      </c>
      <c r="G517">
        <v>1963</v>
      </c>
      <c r="H517">
        <v>378</v>
      </c>
      <c r="I517">
        <v>5</v>
      </c>
      <c r="J517">
        <v>295.46600000000001</v>
      </c>
      <c r="K517">
        <v>112</v>
      </c>
    </row>
    <row r="518" spans="1:11" x14ac:dyDescent="0.4">
      <c r="A518">
        <v>19055</v>
      </c>
      <c r="B518" t="s">
        <v>1082</v>
      </c>
      <c r="C518" t="s">
        <v>1083</v>
      </c>
      <c r="D518" t="s">
        <v>404</v>
      </c>
      <c r="E518" t="s">
        <v>526</v>
      </c>
      <c r="F518">
        <v>20</v>
      </c>
      <c r="G518">
        <v>1977</v>
      </c>
      <c r="H518">
        <v>720</v>
      </c>
      <c r="I518">
        <v>0</v>
      </c>
      <c r="J518">
        <v>0</v>
      </c>
      <c r="K518">
        <v>0</v>
      </c>
    </row>
    <row r="519" spans="1:11" x14ac:dyDescent="0.4">
      <c r="A519">
        <v>20555</v>
      </c>
      <c r="B519" t="s">
        <v>1084</v>
      </c>
      <c r="C519" t="s">
        <v>588</v>
      </c>
      <c r="E519" t="s">
        <v>627</v>
      </c>
      <c r="F519">
        <v>21</v>
      </c>
      <c r="G519">
        <v>1949</v>
      </c>
      <c r="H519">
        <v>721</v>
      </c>
      <c r="I519">
        <v>0</v>
      </c>
      <c r="J519">
        <v>0</v>
      </c>
      <c r="K519">
        <v>0</v>
      </c>
    </row>
    <row r="520" spans="1:11" x14ac:dyDescent="0.4">
      <c r="A520">
        <v>20545</v>
      </c>
      <c r="B520" t="s">
        <v>1085</v>
      </c>
      <c r="C520" t="s">
        <v>622</v>
      </c>
      <c r="D520" t="s">
        <v>404</v>
      </c>
      <c r="E520" t="s">
        <v>813</v>
      </c>
      <c r="F520">
        <v>93</v>
      </c>
      <c r="G520">
        <v>1960</v>
      </c>
      <c r="H520">
        <v>722</v>
      </c>
      <c r="I520">
        <v>0</v>
      </c>
      <c r="J520">
        <v>0</v>
      </c>
      <c r="K520">
        <v>0</v>
      </c>
    </row>
    <row r="521" spans="1:11" x14ac:dyDescent="0.4">
      <c r="A521">
        <v>20503</v>
      </c>
      <c r="B521" t="s">
        <v>1085</v>
      </c>
      <c r="C521" t="s">
        <v>814</v>
      </c>
      <c r="D521" t="s">
        <v>404</v>
      </c>
      <c r="E521" t="s">
        <v>29</v>
      </c>
      <c r="F521">
        <v>17</v>
      </c>
      <c r="G521">
        <v>1996</v>
      </c>
      <c r="H521">
        <v>132</v>
      </c>
      <c r="I521">
        <v>22.062999999999999</v>
      </c>
      <c r="J521">
        <v>1511.462</v>
      </c>
      <c r="K521">
        <v>556</v>
      </c>
    </row>
    <row r="522" spans="1:11" x14ac:dyDescent="0.4">
      <c r="A522">
        <v>23223</v>
      </c>
      <c r="B522" t="s">
        <v>1086</v>
      </c>
      <c r="C522" t="s">
        <v>681</v>
      </c>
      <c r="E522" t="s">
        <v>687</v>
      </c>
      <c r="F522">
        <v>87</v>
      </c>
      <c r="G522">
        <v>1976</v>
      </c>
      <c r="H522">
        <v>592</v>
      </c>
      <c r="I522">
        <v>0.188</v>
      </c>
      <c r="J522">
        <v>8.7219999999999995</v>
      </c>
      <c r="K522">
        <v>0</v>
      </c>
    </row>
    <row r="523" spans="1:11" x14ac:dyDescent="0.4">
      <c r="A523">
        <v>24547</v>
      </c>
      <c r="B523" t="s">
        <v>1086</v>
      </c>
      <c r="C523" t="s">
        <v>641</v>
      </c>
      <c r="E523" t="s">
        <v>618</v>
      </c>
      <c r="F523">
        <v>95</v>
      </c>
      <c r="G523">
        <v>1974</v>
      </c>
      <c r="H523">
        <v>314</v>
      </c>
      <c r="I523">
        <v>7.36</v>
      </c>
      <c r="J523">
        <v>439.31900000000002</v>
      </c>
      <c r="K523">
        <v>142</v>
      </c>
    </row>
    <row r="524" spans="1:11" x14ac:dyDescent="0.4">
      <c r="A524">
        <v>20546</v>
      </c>
      <c r="B524" t="s">
        <v>1086</v>
      </c>
      <c r="C524" t="s">
        <v>602</v>
      </c>
      <c r="E524" t="s">
        <v>813</v>
      </c>
      <c r="F524">
        <v>93</v>
      </c>
      <c r="G524">
        <v>1988</v>
      </c>
      <c r="H524">
        <v>723</v>
      </c>
      <c r="I524">
        <v>0</v>
      </c>
      <c r="J524">
        <v>0</v>
      </c>
      <c r="K524">
        <v>0</v>
      </c>
    </row>
    <row r="525" spans="1:11" x14ac:dyDescent="0.4">
      <c r="A525">
        <v>29042</v>
      </c>
      <c r="B525" t="s">
        <v>1087</v>
      </c>
      <c r="C525" t="s">
        <v>831</v>
      </c>
      <c r="E525" t="s">
        <v>523</v>
      </c>
      <c r="F525">
        <v>63</v>
      </c>
      <c r="G525">
        <v>1964</v>
      </c>
      <c r="H525">
        <v>449</v>
      </c>
      <c r="I525">
        <v>4.5949999999999998</v>
      </c>
      <c r="J525">
        <v>160.75200000000001</v>
      </c>
      <c r="K525">
        <v>0</v>
      </c>
    </row>
    <row r="526" spans="1:11" x14ac:dyDescent="0.4">
      <c r="A526">
        <v>10046</v>
      </c>
      <c r="B526" t="s">
        <v>1088</v>
      </c>
      <c r="C526" t="s">
        <v>653</v>
      </c>
      <c r="D526" t="s">
        <v>404</v>
      </c>
      <c r="E526" t="s">
        <v>523</v>
      </c>
      <c r="F526">
        <v>63</v>
      </c>
      <c r="G526">
        <v>2001</v>
      </c>
      <c r="H526">
        <v>565</v>
      </c>
      <c r="I526">
        <v>0.90600000000000003</v>
      </c>
      <c r="J526">
        <v>35.823</v>
      </c>
      <c r="K526">
        <v>0</v>
      </c>
    </row>
    <row r="527" spans="1:11" x14ac:dyDescent="0.4">
      <c r="A527">
        <v>21859</v>
      </c>
      <c r="B527" t="s">
        <v>1089</v>
      </c>
      <c r="C527" t="s">
        <v>579</v>
      </c>
      <c r="E527" t="s">
        <v>47</v>
      </c>
      <c r="F527">
        <v>33</v>
      </c>
      <c r="G527">
        <v>1958</v>
      </c>
      <c r="H527">
        <v>724</v>
      </c>
      <c r="I527">
        <v>0</v>
      </c>
      <c r="J527">
        <v>0</v>
      </c>
      <c r="K527">
        <v>0</v>
      </c>
    </row>
    <row r="528" spans="1:11" x14ac:dyDescent="0.4">
      <c r="A528">
        <v>12060</v>
      </c>
      <c r="B528" t="s">
        <v>1090</v>
      </c>
      <c r="C528" t="s">
        <v>677</v>
      </c>
      <c r="D528" t="s">
        <v>404</v>
      </c>
      <c r="E528" t="s">
        <v>573</v>
      </c>
      <c r="F528">
        <v>79</v>
      </c>
      <c r="G528">
        <v>1991</v>
      </c>
      <c r="H528">
        <v>566</v>
      </c>
      <c r="I528">
        <v>0.313</v>
      </c>
      <c r="J528">
        <v>35.146999999999998</v>
      </c>
      <c r="K528">
        <v>20</v>
      </c>
    </row>
    <row r="529" spans="1:11" x14ac:dyDescent="0.4">
      <c r="A529">
        <v>21807</v>
      </c>
      <c r="B529" t="s">
        <v>1662</v>
      </c>
      <c r="C529" t="s">
        <v>637</v>
      </c>
      <c r="D529" t="s">
        <v>404</v>
      </c>
      <c r="E529" t="s">
        <v>535</v>
      </c>
      <c r="F529">
        <v>42</v>
      </c>
      <c r="G529">
        <v>1968</v>
      </c>
      <c r="H529">
        <v>296</v>
      </c>
      <c r="I529">
        <v>9.0619999999999994</v>
      </c>
      <c r="J529">
        <v>491.67599999999999</v>
      </c>
      <c r="K529">
        <v>67</v>
      </c>
    </row>
    <row r="530" spans="1:11" x14ac:dyDescent="0.4">
      <c r="A530">
        <v>21006</v>
      </c>
      <c r="B530" t="s">
        <v>1663</v>
      </c>
      <c r="C530" t="s">
        <v>660</v>
      </c>
      <c r="E530" t="s">
        <v>535</v>
      </c>
      <c r="F530">
        <v>42</v>
      </c>
      <c r="G530">
        <v>1959</v>
      </c>
      <c r="H530">
        <v>297</v>
      </c>
      <c r="I530">
        <v>9.0619999999999994</v>
      </c>
      <c r="J530">
        <v>491.67599999999999</v>
      </c>
      <c r="K530">
        <v>67</v>
      </c>
    </row>
    <row r="531" spans="1:11" x14ac:dyDescent="0.4">
      <c r="A531">
        <v>20506</v>
      </c>
      <c r="B531" t="s">
        <v>1091</v>
      </c>
      <c r="C531" t="s">
        <v>647</v>
      </c>
      <c r="E531" t="s">
        <v>47</v>
      </c>
      <c r="F531">
        <v>33</v>
      </c>
      <c r="G531">
        <v>1955</v>
      </c>
      <c r="H531">
        <v>475</v>
      </c>
      <c r="I531">
        <v>1.9690000000000001</v>
      </c>
      <c r="J531">
        <v>117.652</v>
      </c>
      <c r="K531">
        <v>34</v>
      </c>
    </row>
    <row r="532" spans="1:11" x14ac:dyDescent="0.4">
      <c r="A532">
        <v>10065</v>
      </c>
      <c r="B532" t="s">
        <v>1092</v>
      </c>
      <c r="C532" t="s">
        <v>810</v>
      </c>
      <c r="E532" t="s">
        <v>452</v>
      </c>
      <c r="F532">
        <v>14</v>
      </c>
      <c r="G532">
        <v>1992</v>
      </c>
      <c r="H532">
        <v>429</v>
      </c>
      <c r="I532">
        <v>5</v>
      </c>
      <c r="J532">
        <v>182.42500000000001</v>
      </c>
      <c r="K532">
        <v>0</v>
      </c>
    </row>
    <row r="533" spans="1:11" x14ac:dyDescent="0.4">
      <c r="A533">
        <v>10064</v>
      </c>
      <c r="B533" t="s">
        <v>1092</v>
      </c>
      <c r="C533" t="s">
        <v>1093</v>
      </c>
      <c r="E533" t="s">
        <v>452</v>
      </c>
      <c r="F533">
        <v>14</v>
      </c>
      <c r="G533">
        <v>1987</v>
      </c>
      <c r="H533">
        <v>288</v>
      </c>
      <c r="I533">
        <v>10.063000000000001</v>
      </c>
      <c r="J533">
        <v>519.15499999999997</v>
      </c>
      <c r="K533">
        <v>116</v>
      </c>
    </row>
    <row r="534" spans="1:11" x14ac:dyDescent="0.4">
      <c r="A534">
        <v>16121</v>
      </c>
      <c r="B534" t="s">
        <v>1094</v>
      </c>
      <c r="C534" t="s">
        <v>617</v>
      </c>
      <c r="D534" t="s">
        <v>404</v>
      </c>
      <c r="E534" t="s">
        <v>535</v>
      </c>
      <c r="F534">
        <v>42</v>
      </c>
      <c r="G534">
        <v>1933</v>
      </c>
      <c r="H534">
        <v>484</v>
      </c>
      <c r="I534">
        <v>2.3439999999999999</v>
      </c>
      <c r="J534">
        <v>103.73</v>
      </c>
      <c r="K534">
        <v>0</v>
      </c>
    </row>
    <row r="535" spans="1:11" x14ac:dyDescent="0.4">
      <c r="A535">
        <v>27069</v>
      </c>
      <c r="B535" t="s">
        <v>1095</v>
      </c>
      <c r="C535" t="s">
        <v>597</v>
      </c>
      <c r="E535" t="s">
        <v>634</v>
      </c>
      <c r="F535">
        <v>24</v>
      </c>
      <c r="G535">
        <v>1986</v>
      </c>
      <c r="H535">
        <v>336</v>
      </c>
      <c r="I535">
        <v>4.907</v>
      </c>
      <c r="J535">
        <v>385.334</v>
      </c>
      <c r="K535">
        <v>158</v>
      </c>
    </row>
    <row r="536" spans="1:11" x14ac:dyDescent="0.4">
      <c r="A536">
        <v>26074</v>
      </c>
      <c r="B536" t="s">
        <v>1095</v>
      </c>
      <c r="C536" t="s">
        <v>685</v>
      </c>
      <c r="E536" t="s">
        <v>634</v>
      </c>
      <c r="F536">
        <v>24</v>
      </c>
      <c r="G536">
        <v>1984</v>
      </c>
      <c r="H536">
        <v>228</v>
      </c>
      <c r="I536">
        <v>11.313000000000001</v>
      </c>
      <c r="J536">
        <v>777.06600000000003</v>
      </c>
      <c r="K536">
        <v>282</v>
      </c>
    </row>
    <row r="537" spans="1:11" x14ac:dyDescent="0.4">
      <c r="A537">
        <v>29009</v>
      </c>
      <c r="B537" t="s">
        <v>1096</v>
      </c>
      <c r="C537" t="s">
        <v>780</v>
      </c>
      <c r="D537" t="s">
        <v>404</v>
      </c>
      <c r="E537" t="s">
        <v>446</v>
      </c>
      <c r="F537">
        <v>52</v>
      </c>
      <c r="G537">
        <v>1969</v>
      </c>
      <c r="H537">
        <v>187</v>
      </c>
      <c r="I537">
        <v>12.095000000000001</v>
      </c>
      <c r="J537">
        <v>1066.6980000000001</v>
      </c>
      <c r="K537">
        <v>508</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1664</v>
      </c>
      <c r="C539" t="s">
        <v>845</v>
      </c>
      <c r="D539" t="s">
        <v>678</v>
      </c>
      <c r="E539" t="s">
        <v>627</v>
      </c>
      <c r="F539">
        <v>21</v>
      </c>
      <c r="G539">
        <v>2009</v>
      </c>
      <c r="H539">
        <v>545</v>
      </c>
      <c r="I539">
        <v>1.375</v>
      </c>
      <c r="J539">
        <v>45.098999999999997</v>
      </c>
      <c r="K539">
        <v>0</v>
      </c>
    </row>
    <row r="540" spans="1:11" x14ac:dyDescent="0.4">
      <c r="A540">
        <v>20554</v>
      </c>
      <c r="B540" t="s">
        <v>1098</v>
      </c>
      <c r="C540" t="s">
        <v>668</v>
      </c>
      <c r="E540" t="s">
        <v>452</v>
      </c>
      <c r="F540">
        <v>14</v>
      </c>
      <c r="G540">
        <v>1965</v>
      </c>
      <c r="H540">
        <v>76</v>
      </c>
      <c r="I540">
        <v>30.937999999999999</v>
      </c>
      <c r="J540">
        <v>2111.1869999999999</v>
      </c>
      <c r="K540">
        <v>871</v>
      </c>
    </row>
    <row r="541" spans="1:11" x14ac:dyDescent="0.4">
      <c r="A541">
        <v>16086</v>
      </c>
      <c r="B541" t="s">
        <v>1098</v>
      </c>
      <c r="C541" t="s">
        <v>588</v>
      </c>
      <c r="E541" t="s">
        <v>687</v>
      </c>
      <c r="F541">
        <v>87</v>
      </c>
      <c r="G541">
        <v>1950</v>
      </c>
      <c r="H541">
        <v>169</v>
      </c>
      <c r="I541">
        <v>17.283000000000001</v>
      </c>
      <c r="J541">
        <v>1214.0540000000001</v>
      </c>
      <c r="K541">
        <v>534</v>
      </c>
    </row>
    <row r="542" spans="1:11" x14ac:dyDescent="0.4">
      <c r="A542">
        <v>21052</v>
      </c>
      <c r="B542" t="s">
        <v>1665</v>
      </c>
      <c r="C542" t="s">
        <v>1666</v>
      </c>
      <c r="D542" t="s">
        <v>404</v>
      </c>
      <c r="E542" t="s">
        <v>452</v>
      </c>
      <c r="F542">
        <v>14</v>
      </c>
      <c r="G542">
        <v>1968</v>
      </c>
      <c r="H542">
        <v>181</v>
      </c>
      <c r="I542">
        <v>13.266</v>
      </c>
      <c r="J542">
        <v>1108.028</v>
      </c>
      <c r="K542">
        <v>488</v>
      </c>
    </row>
    <row r="543" spans="1:11" x14ac:dyDescent="0.4">
      <c r="A543">
        <v>21053</v>
      </c>
      <c r="B543" t="s">
        <v>1665</v>
      </c>
      <c r="C543" t="s">
        <v>622</v>
      </c>
      <c r="D543" t="s">
        <v>404</v>
      </c>
      <c r="E543" t="s">
        <v>452</v>
      </c>
      <c r="F543">
        <v>14</v>
      </c>
      <c r="G543">
        <v>1997</v>
      </c>
      <c r="H543">
        <v>69</v>
      </c>
      <c r="I543">
        <v>33.813000000000002</v>
      </c>
      <c r="J543">
        <v>2252.5619999999999</v>
      </c>
      <c r="K543">
        <v>871</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236</v>
      </c>
      <c r="I545">
        <v>15.282</v>
      </c>
      <c r="J545">
        <v>724.95799999999997</v>
      </c>
      <c r="K545">
        <v>116</v>
      </c>
    </row>
    <row r="546" spans="1:11" x14ac:dyDescent="0.4">
      <c r="A546">
        <v>22102</v>
      </c>
      <c r="B546" t="s">
        <v>1101</v>
      </c>
      <c r="C546" t="s">
        <v>641</v>
      </c>
      <c r="E546" t="s">
        <v>452</v>
      </c>
      <c r="F546">
        <v>14</v>
      </c>
      <c r="G546">
        <v>1975</v>
      </c>
      <c r="H546">
        <v>511</v>
      </c>
      <c r="I546">
        <v>2</v>
      </c>
      <c r="J546">
        <v>72.97</v>
      </c>
      <c r="K546">
        <v>0</v>
      </c>
    </row>
    <row r="547" spans="1:11" x14ac:dyDescent="0.4">
      <c r="A547">
        <v>99555</v>
      </c>
      <c r="B547" t="s">
        <v>1101</v>
      </c>
      <c r="C547" t="s">
        <v>572</v>
      </c>
      <c r="E547" t="s">
        <v>452</v>
      </c>
      <c r="F547">
        <v>14</v>
      </c>
      <c r="G547">
        <v>1981</v>
      </c>
      <c r="H547">
        <v>47</v>
      </c>
      <c r="I547">
        <v>38.75</v>
      </c>
      <c r="J547">
        <v>2570.4810000000002</v>
      </c>
      <c r="K547">
        <v>1025</v>
      </c>
    </row>
    <row r="548" spans="1:11" x14ac:dyDescent="0.4">
      <c r="A548">
        <v>15023</v>
      </c>
      <c r="B548" t="s">
        <v>1102</v>
      </c>
      <c r="C548" t="s">
        <v>723</v>
      </c>
      <c r="E548" t="s">
        <v>699</v>
      </c>
      <c r="F548">
        <v>54</v>
      </c>
      <c r="G548">
        <v>1965</v>
      </c>
      <c r="H548">
        <v>96</v>
      </c>
      <c r="I548">
        <v>29.032</v>
      </c>
      <c r="J548">
        <v>1915.46</v>
      </c>
      <c r="K548">
        <v>754</v>
      </c>
    </row>
    <row r="549" spans="1:11" x14ac:dyDescent="0.4">
      <c r="A549">
        <v>20524</v>
      </c>
      <c r="B549" t="s">
        <v>1103</v>
      </c>
      <c r="C549" t="s">
        <v>623</v>
      </c>
      <c r="E549" t="s">
        <v>862</v>
      </c>
      <c r="F549">
        <v>83</v>
      </c>
      <c r="G549">
        <v>1970</v>
      </c>
      <c r="H549">
        <v>512</v>
      </c>
      <c r="I549">
        <v>1.6259999999999999</v>
      </c>
      <c r="J549">
        <v>68.853999999999999</v>
      </c>
      <c r="K549">
        <v>0</v>
      </c>
    </row>
    <row r="550" spans="1:11" x14ac:dyDescent="0.4">
      <c r="A550">
        <v>22128</v>
      </c>
      <c r="B550" t="s">
        <v>1667</v>
      </c>
      <c r="C550" t="s">
        <v>623</v>
      </c>
      <c r="E550" t="s">
        <v>618</v>
      </c>
      <c r="F550">
        <v>95</v>
      </c>
      <c r="G550">
        <v>1979</v>
      </c>
      <c r="H550">
        <v>432</v>
      </c>
      <c r="I550">
        <v>2.5</v>
      </c>
      <c r="J550">
        <v>178.524</v>
      </c>
      <c r="K550">
        <v>91</v>
      </c>
    </row>
    <row r="551" spans="1:11" x14ac:dyDescent="0.4">
      <c r="A551">
        <v>17086</v>
      </c>
      <c r="B551" t="s">
        <v>1104</v>
      </c>
      <c r="C551" t="s">
        <v>585</v>
      </c>
      <c r="E551" t="s">
        <v>566</v>
      </c>
      <c r="F551">
        <v>86</v>
      </c>
      <c r="G551">
        <v>1995</v>
      </c>
      <c r="H551">
        <v>413</v>
      </c>
      <c r="I551">
        <v>4.1879999999999997</v>
      </c>
      <c r="J551">
        <v>215.79499999999999</v>
      </c>
      <c r="K551">
        <v>54</v>
      </c>
    </row>
    <row r="552" spans="1:11" x14ac:dyDescent="0.4">
      <c r="A552">
        <v>25017</v>
      </c>
      <c r="B552" t="s">
        <v>1105</v>
      </c>
      <c r="C552" t="s">
        <v>654</v>
      </c>
      <c r="D552" t="s">
        <v>404</v>
      </c>
      <c r="E552" t="s">
        <v>520</v>
      </c>
      <c r="F552">
        <v>64</v>
      </c>
      <c r="G552">
        <v>1963</v>
      </c>
      <c r="H552">
        <v>80</v>
      </c>
      <c r="I552">
        <v>29.780999999999999</v>
      </c>
      <c r="J552">
        <v>2084.4830000000002</v>
      </c>
      <c r="K552">
        <v>1068</v>
      </c>
    </row>
    <row r="553" spans="1:11" x14ac:dyDescent="0.4">
      <c r="A553">
        <v>21023</v>
      </c>
      <c r="B553" t="s">
        <v>1668</v>
      </c>
      <c r="C553" t="s">
        <v>602</v>
      </c>
      <c r="E553" t="s">
        <v>566</v>
      </c>
      <c r="F553">
        <v>86</v>
      </c>
      <c r="G553">
        <v>1990</v>
      </c>
      <c r="H553">
        <v>727</v>
      </c>
      <c r="I553">
        <v>0</v>
      </c>
      <c r="J553">
        <v>0</v>
      </c>
      <c r="K553">
        <v>0</v>
      </c>
    </row>
    <row r="554" spans="1:11" x14ac:dyDescent="0.4">
      <c r="A554">
        <v>23229</v>
      </c>
      <c r="B554" t="s">
        <v>1669</v>
      </c>
      <c r="C554" t="s">
        <v>660</v>
      </c>
      <c r="E554" t="s">
        <v>532</v>
      </c>
      <c r="F554">
        <v>1</v>
      </c>
      <c r="G554">
        <v>1980</v>
      </c>
      <c r="H554">
        <v>61</v>
      </c>
      <c r="I554">
        <v>29.376000000000001</v>
      </c>
      <c r="J554">
        <v>2371.9879999999998</v>
      </c>
      <c r="K554">
        <v>997</v>
      </c>
    </row>
    <row r="555" spans="1:11" x14ac:dyDescent="0.4">
      <c r="A555">
        <v>20582</v>
      </c>
      <c r="B555" t="s">
        <v>1106</v>
      </c>
      <c r="C555" t="s">
        <v>1107</v>
      </c>
      <c r="E555" t="s">
        <v>618</v>
      </c>
      <c r="F555">
        <v>95</v>
      </c>
      <c r="G555">
        <v>1966</v>
      </c>
      <c r="H555">
        <v>541</v>
      </c>
      <c r="I555">
        <v>1.375</v>
      </c>
      <c r="J555">
        <v>46.246000000000002</v>
      </c>
      <c r="K555">
        <v>0</v>
      </c>
    </row>
    <row r="556" spans="1:11" x14ac:dyDescent="0.4">
      <c r="A556">
        <v>21805</v>
      </c>
      <c r="B556" t="s">
        <v>1108</v>
      </c>
      <c r="C556" t="s">
        <v>649</v>
      </c>
      <c r="D556" t="s">
        <v>404</v>
      </c>
      <c r="E556" t="s">
        <v>535</v>
      </c>
      <c r="F556">
        <v>42</v>
      </c>
      <c r="G556">
        <v>1959</v>
      </c>
      <c r="H556">
        <v>259</v>
      </c>
      <c r="I556">
        <v>13.532999999999999</v>
      </c>
      <c r="J556">
        <v>635.69600000000003</v>
      </c>
      <c r="K556">
        <v>101</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1670</v>
      </c>
      <c r="C559" t="s">
        <v>691</v>
      </c>
      <c r="E559" t="s">
        <v>29</v>
      </c>
      <c r="F559">
        <v>17</v>
      </c>
      <c r="G559">
        <v>1977</v>
      </c>
      <c r="H559">
        <v>19</v>
      </c>
      <c r="I559">
        <v>37.375</v>
      </c>
      <c r="J559">
        <v>3197.1060000000002</v>
      </c>
      <c r="K559">
        <v>1612</v>
      </c>
    </row>
    <row r="560" spans="1:11" x14ac:dyDescent="0.4">
      <c r="A560">
        <v>22007</v>
      </c>
      <c r="B560" t="s">
        <v>1110</v>
      </c>
      <c r="C560" t="s">
        <v>623</v>
      </c>
      <c r="E560" t="s">
        <v>520</v>
      </c>
      <c r="F560">
        <v>64</v>
      </c>
      <c r="G560">
        <v>1977</v>
      </c>
      <c r="H560">
        <v>17</v>
      </c>
      <c r="I560">
        <v>37.313000000000002</v>
      </c>
      <c r="J560">
        <v>3362.739</v>
      </c>
      <c r="K560">
        <v>1639</v>
      </c>
    </row>
    <row r="561" spans="1:11" x14ac:dyDescent="0.4">
      <c r="A561">
        <v>24538</v>
      </c>
      <c r="B561" t="s">
        <v>1671</v>
      </c>
      <c r="C561" t="s">
        <v>763</v>
      </c>
      <c r="D561" t="s">
        <v>404</v>
      </c>
      <c r="E561" t="s">
        <v>520</v>
      </c>
      <c r="F561">
        <v>64</v>
      </c>
      <c r="G561">
        <v>1981</v>
      </c>
      <c r="H561">
        <v>431</v>
      </c>
      <c r="I561">
        <v>3.9380000000000002</v>
      </c>
      <c r="J561">
        <v>181.43</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1672</v>
      </c>
      <c r="C563" t="s">
        <v>1673</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406</v>
      </c>
      <c r="I564">
        <v>3.2189999999999999</v>
      </c>
      <c r="J564">
        <v>231.52600000000001</v>
      </c>
      <c r="K564">
        <v>80</v>
      </c>
    </row>
    <row r="565" spans="1:11" x14ac:dyDescent="0.4">
      <c r="A565">
        <v>24271</v>
      </c>
      <c r="B565" t="s">
        <v>1114</v>
      </c>
      <c r="C565" t="s">
        <v>597</v>
      </c>
      <c r="E565" t="s">
        <v>452</v>
      </c>
      <c r="F565">
        <v>14</v>
      </c>
      <c r="G565">
        <v>1972</v>
      </c>
      <c r="H565">
        <v>116</v>
      </c>
      <c r="I565">
        <v>26.532</v>
      </c>
      <c r="J565">
        <v>1680.922</v>
      </c>
      <c r="K565">
        <v>588</v>
      </c>
    </row>
    <row r="566" spans="1:11" x14ac:dyDescent="0.4">
      <c r="A566">
        <v>18042</v>
      </c>
      <c r="B566" t="s">
        <v>1115</v>
      </c>
      <c r="C566" t="s">
        <v>1116</v>
      </c>
      <c r="D566" t="s">
        <v>399</v>
      </c>
      <c r="E566" t="s">
        <v>627</v>
      </c>
      <c r="F566">
        <v>21</v>
      </c>
      <c r="G566">
        <v>2008</v>
      </c>
      <c r="H566">
        <v>84</v>
      </c>
      <c r="I566">
        <v>33.063000000000002</v>
      </c>
      <c r="J566">
        <v>2029.11</v>
      </c>
      <c r="K566">
        <v>804</v>
      </c>
    </row>
    <row r="567" spans="1:11" x14ac:dyDescent="0.4">
      <c r="A567">
        <v>18043</v>
      </c>
      <c r="B567" t="s">
        <v>1117</v>
      </c>
      <c r="C567" t="s">
        <v>1118</v>
      </c>
      <c r="D567" t="s">
        <v>404</v>
      </c>
      <c r="E567" t="s">
        <v>627</v>
      </c>
      <c r="F567">
        <v>21</v>
      </c>
      <c r="G567">
        <v>2004</v>
      </c>
      <c r="H567">
        <v>552</v>
      </c>
      <c r="I567">
        <v>1.3129999999999999</v>
      </c>
      <c r="J567">
        <v>43.015999999999998</v>
      </c>
      <c r="K567">
        <v>0</v>
      </c>
    </row>
    <row r="568" spans="1:11" x14ac:dyDescent="0.4">
      <c r="A568">
        <v>18064</v>
      </c>
      <c r="B568" t="s">
        <v>1119</v>
      </c>
      <c r="C568" t="s">
        <v>668</v>
      </c>
      <c r="E568" t="s">
        <v>529</v>
      </c>
      <c r="F568">
        <v>88</v>
      </c>
      <c r="G568">
        <v>1969</v>
      </c>
      <c r="H568">
        <v>184</v>
      </c>
      <c r="I568">
        <v>20.376000000000001</v>
      </c>
      <c r="J568">
        <v>1074.749</v>
      </c>
      <c r="K568">
        <v>343</v>
      </c>
    </row>
    <row r="569" spans="1:11" x14ac:dyDescent="0.4">
      <c r="A569">
        <v>22120</v>
      </c>
      <c r="B569" t="s">
        <v>1120</v>
      </c>
      <c r="C569" t="s">
        <v>763</v>
      </c>
      <c r="D569" t="s">
        <v>678</v>
      </c>
      <c r="E569" t="s">
        <v>529</v>
      </c>
      <c r="F569">
        <v>88</v>
      </c>
      <c r="G569">
        <v>2014</v>
      </c>
      <c r="H569">
        <v>210</v>
      </c>
      <c r="I569">
        <v>16.439</v>
      </c>
      <c r="J569">
        <v>882.87800000000004</v>
      </c>
      <c r="K569">
        <v>209</v>
      </c>
    </row>
    <row r="570" spans="1:11" x14ac:dyDescent="0.4">
      <c r="A570">
        <v>20579</v>
      </c>
      <c r="B570" t="s">
        <v>1120</v>
      </c>
      <c r="C570" t="s">
        <v>1121</v>
      </c>
      <c r="D570" t="s">
        <v>678</v>
      </c>
      <c r="E570" t="s">
        <v>529</v>
      </c>
      <c r="F570">
        <v>88</v>
      </c>
      <c r="G570">
        <v>2012</v>
      </c>
      <c r="H570">
        <v>178</v>
      </c>
      <c r="I570">
        <v>18.655999999999999</v>
      </c>
      <c r="J570">
        <v>1123.992</v>
      </c>
      <c r="K570">
        <v>469</v>
      </c>
    </row>
    <row r="571" spans="1:11" x14ac:dyDescent="0.4">
      <c r="A571">
        <v>20585</v>
      </c>
      <c r="B571" t="s">
        <v>1122</v>
      </c>
      <c r="C571" t="s">
        <v>609</v>
      </c>
      <c r="D571" t="s">
        <v>399</v>
      </c>
      <c r="E571" t="s">
        <v>618</v>
      </c>
      <c r="F571">
        <v>95</v>
      </c>
      <c r="G571">
        <v>2007</v>
      </c>
      <c r="H571">
        <v>560</v>
      </c>
      <c r="I571">
        <v>0.90600000000000003</v>
      </c>
      <c r="J571">
        <v>36.987000000000002</v>
      </c>
      <c r="K571">
        <v>0</v>
      </c>
    </row>
    <row r="572" spans="1:11" x14ac:dyDescent="0.4">
      <c r="A572">
        <v>20584</v>
      </c>
      <c r="B572" t="s">
        <v>1122</v>
      </c>
      <c r="C572" t="s">
        <v>603</v>
      </c>
      <c r="E572" t="s">
        <v>618</v>
      </c>
      <c r="F572">
        <v>95</v>
      </c>
      <c r="G572">
        <v>1976</v>
      </c>
      <c r="H572">
        <v>364</v>
      </c>
      <c r="I572">
        <v>6.8769999999999998</v>
      </c>
      <c r="J572">
        <v>324.67899999999997</v>
      </c>
      <c r="K572">
        <v>71</v>
      </c>
    </row>
    <row r="573" spans="1:11" x14ac:dyDescent="0.4">
      <c r="A573">
        <v>20586</v>
      </c>
      <c r="B573" t="s">
        <v>1122</v>
      </c>
      <c r="C573" t="s">
        <v>1048</v>
      </c>
      <c r="D573" t="s">
        <v>399</v>
      </c>
      <c r="E573" t="s">
        <v>618</v>
      </c>
      <c r="F573">
        <v>95</v>
      </c>
      <c r="G573">
        <v>2010</v>
      </c>
      <c r="H573">
        <v>561</v>
      </c>
      <c r="I573">
        <v>0.90600000000000003</v>
      </c>
      <c r="J573">
        <v>36.987000000000002</v>
      </c>
      <c r="K573">
        <v>0</v>
      </c>
    </row>
    <row r="574" spans="1:11" x14ac:dyDescent="0.4">
      <c r="A574">
        <v>97242</v>
      </c>
      <c r="B574" t="s">
        <v>1123</v>
      </c>
      <c r="C574" t="s">
        <v>641</v>
      </c>
      <c r="E574" t="s">
        <v>612</v>
      </c>
      <c r="F574">
        <v>2</v>
      </c>
      <c r="G574">
        <v>1951</v>
      </c>
      <c r="H574">
        <v>446</v>
      </c>
      <c r="I574">
        <v>9.0939999999999994</v>
      </c>
      <c r="J574">
        <v>168.15899999999999</v>
      </c>
      <c r="K574">
        <v>0</v>
      </c>
    </row>
    <row r="575" spans="1:11" x14ac:dyDescent="0.4">
      <c r="A575">
        <v>23084</v>
      </c>
      <c r="B575" t="s">
        <v>1124</v>
      </c>
      <c r="C575" t="s">
        <v>565</v>
      </c>
      <c r="E575" t="s">
        <v>612</v>
      </c>
      <c r="F575">
        <v>2</v>
      </c>
      <c r="G575">
        <v>1952</v>
      </c>
      <c r="H575">
        <v>467</v>
      </c>
      <c r="I575">
        <v>3.75</v>
      </c>
      <c r="J575">
        <v>128.05699999999999</v>
      </c>
      <c r="K575">
        <v>45</v>
      </c>
    </row>
    <row r="576" spans="1:11" x14ac:dyDescent="0.4">
      <c r="A576">
        <v>27086</v>
      </c>
      <c r="B576" t="s">
        <v>1125</v>
      </c>
      <c r="C576" t="s">
        <v>629</v>
      </c>
      <c r="E576" t="s">
        <v>31</v>
      </c>
      <c r="F576">
        <v>19</v>
      </c>
      <c r="G576">
        <v>1947</v>
      </c>
      <c r="H576">
        <v>733</v>
      </c>
      <c r="I576">
        <v>0</v>
      </c>
      <c r="J576">
        <v>0</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1674</v>
      </c>
      <c r="C578" t="s">
        <v>668</v>
      </c>
      <c r="E578" t="s">
        <v>1607</v>
      </c>
      <c r="F578">
        <v>101</v>
      </c>
      <c r="G578">
        <v>1995</v>
      </c>
      <c r="H578">
        <v>734</v>
      </c>
      <c r="I578">
        <v>0</v>
      </c>
      <c r="J578">
        <v>0</v>
      </c>
      <c r="K578">
        <v>0</v>
      </c>
    </row>
    <row r="579" spans="1:11" x14ac:dyDescent="0.4">
      <c r="A579">
        <v>24531</v>
      </c>
      <c r="B579" t="s">
        <v>1675</v>
      </c>
      <c r="C579" t="s">
        <v>654</v>
      </c>
      <c r="D579" t="s">
        <v>404</v>
      </c>
      <c r="E579" t="s">
        <v>1607</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494</v>
      </c>
      <c r="I581">
        <v>2.0630000000000002</v>
      </c>
      <c r="J581">
        <v>92.945999999999998</v>
      </c>
      <c r="K581">
        <v>0</v>
      </c>
    </row>
    <row r="582" spans="1:11" x14ac:dyDescent="0.4">
      <c r="A582">
        <v>19073</v>
      </c>
      <c r="B582" t="s">
        <v>1129</v>
      </c>
      <c r="C582" t="s">
        <v>577</v>
      </c>
      <c r="D582" t="s">
        <v>399</v>
      </c>
      <c r="E582" t="s">
        <v>524</v>
      </c>
      <c r="F582">
        <v>89</v>
      </c>
      <c r="G582">
        <v>2009</v>
      </c>
      <c r="H582">
        <v>510</v>
      </c>
      <c r="I582">
        <v>1.6559999999999999</v>
      </c>
      <c r="J582">
        <v>73.563999999999993</v>
      </c>
      <c r="K582">
        <v>0</v>
      </c>
    </row>
    <row r="583" spans="1:11" x14ac:dyDescent="0.4">
      <c r="A583">
        <v>19074</v>
      </c>
      <c r="B583" t="s">
        <v>1129</v>
      </c>
      <c r="C583" t="s">
        <v>602</v>
      </c>
      <c r="E583" t="s">
        <v>524</v>
      </c>
      <c r="F583">
        <v>89</v>
      </c>
      <c r="G583">
        <v>1965</v>
      </c>
      <c r="H583">
        <v>468</v>
      </c>
      <c r="I583">
        <v>3.4060000000000001</v>
      </c>
      <c r="J583">
        <v>127.902</v>
      </c>
      <c r="K583">
        <v>0</v>
      </c>
    </row>
    <row r="584" spans="1:11" x14ac:dyDescent="0.4">
      <c r="A584">
        <v>20539</v>
      </c>
      <c r="B584" t="s">
        <v>1130</v>
      </c>
      <c r="C584" t="s">
        <v>579</v>
      </c>
      <c r="E584" t="s">
        <v>813</v>
      </c>
      <c r="F584">
        <v>93</v>
      </c>
      <c r="G584">
        <v>1985</v>
      </c>
      <c r="H584">
        <v>233</v>
      </c>
      <c r="I584">
        <v>11.718999999999999</v>
      </c>
      <c r="J584">
        <v>745.12900000000002</v>
      </c>
      <c r="K584">
        <v>310</v>
      </c>
    </row>
    <row r="585" spans="1:11" x14ac:dyDescent="0.4">
      <c r="A585">
        <v>23210</v>
      </c>
      <c r="B585" t="s">
        <v>1131</v>
      </c>
      <c r="C585" t="s">
        <v>814</v>
      </c>
      <c r="D585" t="s">
        <v>404</v>
      </c>
      <c r="E585" t="s">
        <v>813</v>
      </c>
      <c r="F585">
        <v>93</v>
      </c>
      <c r="G585">
        <v>1993</v>
      </c>
      <c r="H585">
        <v>737</v>
      </c>
      <c r="I585">
        <v>0</v>
      </c>
      <c r="J585">
        <v>0</v>
      </c>
      <c r="K585">
        <v>0</v>
      </c>
    </row>
    <row r="586" spans="1:11" x14ac:dyDescent="0.4">
      <c r="A586">
        <v>96041</v>
      </c>
      <c r="B586" t="s">
        <v>1132</v>
      </c>
      <c r="C586" t="s">
        <v>606</v>
      </c>
      <c r="D586" t="s">
        <v>404</v>
      </c>
      <c r="E586" t="s">
        <v>532</v>
      </c>
      <c r="F586">
        <v>1</v>
      </c>
      <c r="G586">
        <v>1955</v>
      </c>
      <c r="H586">
        <v>738</v>
      </c>
      <c r="I586">
        <v>0</v>
      </c>
      <c r="J586">
        <v>0</v>
      </c>
      <c r="K586">
        <v>0</v>
      </c>
    </row>
    <row r="587" spans="1:11" x14ac:dyDescent="0.4">
      <c r="A587">
        <v>20536</v>
      </c>
      <c r="B587" t="s">
        <v>1133</v>
      </c>
      <c r="C587" t="s">
        <v>726</v>
      </c>
      <c r="D587" t="s">
        <v>404</v>
      </c>
      <c r="E587" t="s">
        <v>658</v>
      </c>
      <c r="F587">
        <v>92</v>
      </c>
      <c r="G587">
        <v>1990</v>
      </c>
      <c r="H587">
        <v>227</v>
      </c>
      <c r="I587">
        <v>12.127000000000001</v>
      </c>
      <c r="J587">
        <v>801.221</v>
      </c>
      <c r="K587">
        <v>254</v>
      </c>
    </row>
    <row r="588" spans="1:11" x14ac:dyDescent="0.4">
      <c r="A588">
        <v>17090</v>
      </c>
      <c r="B588" t="s">
        <v>1133</v>
      </c>
      <c r="C588" t="s">
        <v>592</v>
      </c>
      <c r="D588" t="s">
        <v>404</v>
      </c>
      <c r="E588" t="s">
        <v>658</v>
      </c>
      <c r="F588">
        <v>92</v>
      </c>
      <c r="G588">
        <v>1959</v>
      </c>
      <c r="H588">
        <v>91</v>
      </c>
      <c r="I588">
        <v>21.126000000000001</v>
      </c>
      <c r="J588">
        <v>1956.2650000000001</v>
      </c>
      <c r="K588">
        <v>1137</v>
      </c>
    </row>
    <row r="589" spans="1:11" x14ac:dyDescent="0.4">
      <c r="A589">
        <v>21021</v>
      </c>
      <c r="B589" t="s">
        <v>1676</v>
      </c>
      <c r="C589" t="s">
        <v>1677</v>
      </c>
      <c r="D589" t="s">
        <v>678</v>
      </c>
      <c r="E589" t="s">
        <v>699</v>
      </c>
      <c r="F589">
        <v>54</v>
      </c>
      <c r="G589">
        <v>2009</v>
      </c>
      <c r="H589">
        <v>157</v>
      </c>
      <c r="I589">
        <v>17.689</v>
      </c>
      <c r="J589">
        <v>1326.0250000000001</v>
      </c>
      <c r="K589">
        <v>640</v>
      </c>
    </row>
    <row r="590" spans="1:11" x14ac:dyDescent="0.4">
      <c r="A590">
        <v>22100</v>
      </c>
      <c r="B590" t="s">
        <v>1678</v>
      </c>
      <c r="C590" t="s">
        <v>1679</v>
      </c>
      <c r="D590" t="s">
        <v>404</v>
      </c>
      <c r="E590" t="s">
        <v>532</v>
      </c>
      <c r="F590">
        <v>1</v>
      </c>
      <c r="G590">
        <v>1991</v>
      </c>
      <c r="H590">
        <v>6</v>
      </c>
      <c r="I590">
        <v>48.375</v>
      </c>
      <c r="J590">
        <v>3822.9090000000001</v>
      </c>
      <c r="K590">
        <v>1906</v>
      </c>
    </row>
    <row r="591" spans="1:11" x14ac:dyDescent="0.4">
      <c r="A591">
        <v>15084</v>
      </c>
      <c r="B591" t="s">
        <v>1134</v>
      </c>
      <c r="C591" t="s">
        <v>623</v>
      </c>
      <c r="E591" t="s">
        <v>612</v>
      </c>
      <c r="F591">
        <v>2</v>
      </c>
      <c r="G591">
        <v>1965</v>
      </c>
      <c r="H591">
        <v>573</v>
      </c>
      <c r="I591">
        <v>0.93799999999999994</v>
      </c>
      <c r="J591">
        <v>32.500999999999998</v>
      </c>
      <c r="K591">
        <v>0</v>
      </c>
    </row>
    <row r="592" spans="1:11" x14ac:dyDescent="0.4">
      <c r="A592">
        <v>18130</v>
      </c>
      <c r="B592" t="s">
        <v>1135</v>
      </c>
      <c r="C592" t="s">
        <v>619</v>
      </c>
      <c r="E592" t="s">
        <v>658</v>
      </c>
      <c r="F592">
        <v>92</v>
      </c>
      <c r="G592">
        <v>1963</v>
      </c>
      <c r="H592">
        <v>92</v>
      </c>
      <c r="I592">
        <v>22.187999999999999</v>
      </c>
      <c r="J592">
        <v>1956.2650000000001</v>
      </c>
      <c r="K592">
        <v>1137</v>
      </c>
    </row>
    <row r="593" spans="1:11" x14ac:dyDescent="0.4">
      <c r="A593">
        <v>21007</v>
      </c>
      <c r="B593" t="s">
        <v>1680</v>
      </c>
      <c r="C593" t="s">
        <v>814</v>
      </c>
      <c r="D593" t="s">
        <v>404</v>
      </c>
      <c r="E593" t="s">
        <v>789</v>
      </c>
      <c r="F593">
        <v>45</v>
      </c>
      <c r="G593">
        <v>1978</v>
      </c>
      <c r="H593">
        <v>145</v>
      </c>
      <c r="I593">
        <v>22.533000000000001</v>
      </c>
      <c r="J593">
        <v>1436.7380000000001</v>
      </c>
      <c r="K593">
        <v>603</v>
      </c>
    </row>
    <row r="594" spans="1:11" x14ac:dyDescent="0.4">
      <c r="A594">
        <v>15056</v>
      </c>
      <c r="B594" t="s">
        <v>1136</v>
      </c>
      <c r="C594" t="s">
        <v>622</v>
      </c>
      <c r="D594" t="s">
        <v>404</v>
      </c>
      <c r="E594" t="s">
        <v>532</v>
      </c>
      <c r="F594">
        <v>1</v>
      </c>
      <c r="G594">
        <v>2002</v>
      </c>
      <c r="H594">
        <v>292</v>
      </c>
      <c r="I594">
        <v>8.2509999999999994</v>
      </c>
      <c r="J594">
        <v>510.791</v>
      </c>
      <c r="K594">
        <v>160</v>
      </c>
    </row>
    <row r="595" spans="1:11" x14ac:dyDescent="0.4">
      <c r="A595">
        <v>22154</v>
      </c>
      <c r="B595" t="s">
        <v>1681</v>
      </c>
      <c r="C595" t="s">
        <v>928</v>
      </c>
      <c r="D595" t="s">
        <v>404</v>
      </c>
      <c r="E595" t="s">
        <v>687</v>
      </c>
      <c r="F595">
        <v>87</v>
      </c>
      <c r="G595">
        <v>1957</v>
      </c>
      <c r="H595">
        <v>186</v>
      </c>
      <c r="I595">
        <v>17.469000000000001</v>
      </c>
      <c r="J595">
        <v>1066.7860000000001</v>
      </c>
      <c r="K595">
        <v>409</v>
      </c>
    </row>
    <row r="596" spans="1:11" x14ac:dyDescent="0.4">
      <c r="A596">
        <v>14098</v>
      </c>
      <c r="B596" t="s">
        <v>1137</v>
      </c>
      <c r="C596" t="s">
        <v>602</v>
      </c>
      <c r="E596" t="s">
        <v>446</v>
      </c>
      <c r="F596">
        <v>52</v>
      </c>
      <c r="G596">
        <v>1980</v>
      </c>
      <c r="H596">
        <v>257</v>
      </c>
      <c r="I596">
        <v>12.532</v>
      </c>
      <c r="J596">
        <v>665.76</v>
      </c>
      <c r="K596">
        <v>207</v>
      </c>
    </row>
    <row r="597" spans="1:11" x14ac:dyDescent="0.4">
      <c r="A597">
        <v>15009</v>
      </c>
      <c r="B597" t="s">
        <v>1138</v>
      </c>
      <c r="C597" t="s">
        <v>572</v>
      </c>
      <c r="E597" t="s">
        <v>671</v>
      </c>
      <c r="F597">
        <v>15</v>
      </c>
      <c r="G597">
        <v>1995</v>
      </c>
      <c r="H597">
        <v>282</v>
      </c>
      <c r="I597">
        <v>11.313000000000001</v>
      </c>
      <c r="J597">
        <v>533.41200000000003</v>
      </c>
      <c r="K597">
        <v>96</v>
      </c>
    </row>
    <row r="598" spans="1:11" x14ac:dyDescent="0.4">
      <c r="A598">
        <v>15008</v>
      </c>
      <c r="B598" t="s">
        <v>1138</v>
      </c>
      <c r="C598" t="s">
        <v>1045</v>
      </c>
      <c r="E598" t="s">
        <v>671</v>
      </c>
      <c r="F598">
        <v>15</v>
      </c>
      <c r="G598">
        <v>1995</v>
      </c>
      <c r="H598">
        <v>82</v>
      </c>
      <c r="I598">
        <v>31.312999999999999</v>
      </c>
      <c r="J598">
        <v>2053.0369999999998</v>
      </c>
      <c r="K598">
        <v>788</v>
      </c>
    </row>
    <row r="599" spans="1:11" x14ac:dyDescent="0.4">
      <c r="A599">
        <v>20618</v>
      </c>
      <c r="B599" t="s">
        <v>1682</v>
      </c>
      <c r="C599" t="s">
        <v>810</v>
      </c>
      <c r="D599" t="s">
        <v>399</v>
      </c>
      <c r="E599" t="s">
        <v>618</v>
      </c>
      <c r="F599">
        <v>95</v>
      </c>
      <c r="G599">
        <v>2009</v>
      </c>
      <c r="H599">
        <v>562</v>
      </c>
      <c r="I599">
        <v>0.90600000000000003</v>
      </c>
      <c r="J599">
        <v>36.987000000000002</v>
      </c>
      <c r="K599">
        <v>0</v>
      </c>
    </row>
    <row r="600" spans="1:11" x14ac:dyDescent="0.4">
      <c r="A600">
        <v>26001</v>
      </c>
      <c r="B600" t="s">
        <v>1139</v>
      </c>
      <c r="C600" t="s">
        <v>677</v>
      </c>
      <c r="D600" t="s">
        <v>404</v>
      </c>
      <c r="E600" t="s">
        <v>29</v>
      </c>
      <c r="F600">
        <v>17</v>
      </c>
      <c r="G600">
        <v>1997</v>
      </c>
      <c r="H600">
        <v>739</v>
      </c>
      <c r="I600">
        <v>0</v>
      </c>
      <c r="J600">
        <v>0</v>
      </c>
      <c r="K600">
        <v>0</v>
      </c>
    </row>
    <row r="601" spans="1:11" x14ac:dyDescent="0.4">
      <c r="A601">
        <v>23222</v>
      </c>
      <c r="B601" t="s">
        <v>1683</v>
      </c>
      <c r="C601" t="s">
        <v>747</v>
      </c>
      <c r="E601" t="s">
        <v>687</v>
      </c>
      <c r="F601">
        <v>87</v>
      </c>
      <c r="G601">
        <v>1950</v>
      </c>
      <c r="H601">
        <v>260</v>
      </c>
      <c r="I601">
        <v>9.9079999999999995</v>
      </c>
      <c r="J601">
        <v>627.76300000000003</v>
      </c>
      <c r="K601">
        <v>195</v>
      </c>
    </row>
    <row r="602" spans="1:11" x14ac:dyDescent="0.4">
      <c r="A602">
        <v>13041</v>
      </c>
      <c r="B602" t="s">
        <v>1140</v>
      </c>
      <c r="C602" t="s">
        <v>576</v>
      </c>
      <c r="D602" t="s">
        <v>404</v>
      </c>
      <c r="E602" t="s">
        <v>532</v>
      </c>
      <c r="F602">
        <v>1</v>
      </c>
      <c r="G602">
        <v>1959</v>
      </c>
      <c r="H602">
        <v>87</v>
      </c>
      <c r="I602">
        <v>35.25</v>
      </c>
      <c r="J602">
        <v>1976.702</v>
      </c>
      <c r="K602">
        <v>607</v>
      </c>
    </row>
    <row r="603" spans="1:11" x14ac:dyDescent="0.4">
      <c r="A603">
        <v>22170</v>
      </c>
      <c r="B603" t="s">
        <v>1684</v>
      </c>
      <c r="C603" t="s">
        <v>647</v>
      </c>
      <c r="E603" t="s">
        <v>573</v>
      </c>
      <c r="F603">
        <v>79</v>
      </c>
      <c r="G603">
        <v>1983</v>
      </c>
      <c r="H603">
        <v>521</v>
      </c>
      <c r="I603">
        <v>1.625</v>
      </c>
      <c r="J603">
        <v>64.105000000000004</v>
      </c>
      <c r="K603">
        <v>0</v>
      </c>
    </row>
    <row r="604" spans="1:11" x14ac:dyDescent="0.4">
      <c r="A604">
        <v>21017</v>
      </c>
      <c r="B604" t="s">
        <v>1141</v>
      </c>
      <c r="C604" t="s">
        <v>1062</v>
      </c>
      <c r="E604" t="s">
        <v>604</v>
      </c>
      <c r="F604">
        <v>69</v>
      </c>
      <c r="G604">
        <v>2006</v>
      </c>
      <c r="H604">
        <v>368</v>
      </c>
      <c r="I604">
        <v>4.5629999999999997</v>
      </c>
      <c r="J604">
        <v>317.97800000000001</v>
      </c>
      <c r="K604">
        <v>142</v>
      </c>
    </row>
    <row r="605" spans="1:11" x14ac:dyDescent="0.4">
      <c r="A605">
        <v>16145</v>
      </c>
      <c r="B605" t="s">
        <v>1141</v>
      </c>
      <c r="C605" t="s">
        <v>579</v>
      </c>
      <c r="E605" t="s">
        <v>604</v>
      </c>
      <c r="F605">
        <v>69</v>
      </c>
      <c r="G605">
        <v>1981</v>
      </c>
      <c r="H605">
        <v>342</v>
      </c>
      <c r="I605">
        <v>9.032</v>
      </c>
      <c r="J605">
        <v>377.17500000000001</v>
      </c>
      <c r="K605">
        <v>113</v>
      </c>
    </row>
    <row r="606" spans="1:11" x14ac:dyDescent="0.4">
      <c r="A606">
        <v>21005</v>
      </c>
      <c r="B606" t="s">
        <v>1142</v>
      </c>
      <c r="C606" t="s">
        <v>1685</v>
      </c>
      <c r="E606" t="s">
        <v>627</v>
      </c>
      <c r="F606">
        <v>21</v>
      </c>
      <c r="G606">
        <v>1965</v>
      </c>
      <c r="H606">
        <v>516</v>
      </c>
      <c r="I606">
        <v>2.125</v>
      </c>
      <c r="J606">
        <v>67.668999999999997</v>
      </c>
      <c r="K606">
        <v>0</v>
      </c>
    </row>
    <row r="607" spans="1:11" x14ac:dyDescent="0.4">
      <c r="A607">
        <v>12049</v>
      </c>
      <c r="B607" t="s">
        <v>1144</v>
      </c>
      <c r="C607" t="s">
        <v>597</v>
      </c>
      <c r="E607" t="s">
        <v>452</v>
      </c>
      <c r="F607">
        <v>14</v>
      </c>
      <c r="G607">
        <v>1982</v>
      </c>
      <c r="H607">
        <v>299</v>
      </c>
      <c r="I607">
        <v>12.657999999999999</v>
      </c>
      <c r="J607">
        <v>491.13400000000001</v>
      </c>
      <c r="K607">
        <v>38</v>
      </c>
    </row>
    <row r="608" spans="1:11" x14ac:dyDescent="0.4">
      <c r="A608">
        <v>19053</v>
      </c>
      <c r="B608" t="s">
        <v>1146</v>
      </c>
      <c r="C608" t="s">
        <v>623</v>
      </c>
      <c r="E608" t="s">
        <v>524</v>
      </c>
      <c r="F608">
        <v>89</v>
      </c>
      <c r="G608">
        <v>1967</v>
      </c>
      <c r="H608">
        <v>442</v>
      </c>
      <c r="I608">
        <v>5.2190000000000003</v>
      </c>
      <c r="J608">
        <v>168.203</v>
      </c>
      <c r="K608">
        <v>0</v>
      </c>
    </row>
    <row r="609" spans="1:11" x14ac:dyDescent="0.4">
      <c r="A609">
        <v>27051</v>
      </c>
      <c r="B609" t="s">
        <v>1147</v>
      </c>
      <c r="C609" t="s">
        <v>654</v>
      </c>
      <c r="D609" t="s">
        <v>404</v>
      </c>
      <c r="E609" t="s">
        <v>532</v>
      </c>
      <c r="F609">
        <v>1</v>
      </c>
      <c r="G609">
        <v>1953</v>
      </c>
      <c r="H609">
        <v>345</v>
      </c>
      <c r="I609">
        <v>9.4079999999999995</v>
      </c>
      <c r="J609">
        <v>367.13299999999998</v>
      </c>
      <c r="K609">
        <v>0</v>
      </c>
    </row>
    <row r="610" spans="1:11" x14ac:dyDescent="0.4">
      <c r="A610">
        <v>15055</v>
      </c>
      <c r="B610" t="s">
        <v>1148</v>
      </c>
      <c r="C610" t="s">
        <v>691</v>
      </c>
      <c r="E610" t="s">
        <v>532</v>
      </c>
      <c r="F610">
        <v>1</v>
      </c>
      <c r="G610">
        <v>2005</v>
      </c>
      <c r="H610">
        <v>403</v>
      </c>
      <c r="I610">
        <v>2.8759999999999999</v>
      </c>
      <c r="J610">
        <v>232.23400000000001</v>
      </c>
      <c r="K610">
        <v>92</v>
      </c>
    </row>
    <row r="611" spans="1:11" x14ac:dyDescent="0.4">
      <c r="A611">
        <v>27015</v>
      </c>
      <c r="B611" t="s">
        <v>1148</v>
      </c>
      <c r="C611" t="s">
        <v>570</v>
      </c>
      <c r="E611" t="s">
        <v>532</v>
      </c>
      <c r="F611">
        <v>1</v>
      </c>
      <c r="G611">
        <v>1997</v>
      </c>
      <c r="H611">
        <v>43</v>
      </c>
      <c r="I611">
        <v>41.625</v>
      </c>
      <c r="J611">
        <v>2660.6390000000001</v>
      </c>
      <c r="K611">
        <v>846</v>
      </c>
    </row>
    <row r="612" spans="1:11" x14ac:dyDescent="0.4">
      <c r="A612">
        <v>16053</v>
      </c>
      <c r="B612" t="s">
        <v>1150</v>
      </c>
      <c r="C612" t="s">
        <v>602</v>
      </c>
      <c r="E612" t="s">
        <v>772</v>
      </c>
      <c r="F612">
        <v>82</v>
      </c>
      <c r="G612">
        <v>1967</v>
      </c>
      <c r="H612">
        <v>240</v>
      </c>
      <c r="I612">
        <v>12.218999999999999</v>
      </c>
      <c r="J612">
        <v>717.30499999999995</v>
      </c>
      <c r="K612">
        <v>207</v>
      </c>
    </row>
    <row r="613" spans="1:11" x14ac:dyDescent="0.4">
      <c r="A613">
        <v>23246</v>
      </c>
      <c r="B613" t="s">
        <v>1686</v>
      </c>
      <c r="C613" t="s">
        <v>602</v>
      </c>
      <c r="E613" t="s">
        <v>573</v>
      </c>
      <c r="F613">
        <v>79</v>
      </c>
      <c r="G613">
        <v>1985</v>
      </c>
      <c r="H613">
        <v>740</v>
      </c>
      <c r="I613">
        <v>0</v>
      </c>
      <c r="J613">
        <v>0</v>
      </c>
      <c r="K613">
        <v>0</v>
      </c>
    </row>
    <row r="614" spans="1:11" x14ac:dyDescent="0.4">
      <c r="A614">
        <v>96095</v>
      </c>
      <c r="B614" t="s">
        <v>1153</v>
      </c>
      <c r="C614" t="s">
        <v>747</v>
      </c>
      <c r="E614" t="s">
        <v>593</v>
      </c>
      <c r="F614">
        <v>16</v>
      </c>
      <c r="G614">
        <v>1968</v>
      </c>
      <c r="H614">
        <v>741</v>
      </c>
      <c r="I614">
        <v>0</v>
      </c>
      <c r="J614">
        <v>0</v>
      </c>
      <c r="K614">
        <v>0</v>
      </c>
    </row>
    <row r="615" spans="1:11" x14ac:dyDescent="0.4">
      <c r="A615">
        <v>14055</v>
      </c>
      <c r="B615" t="s">
        <v>1153</v>
      </c>
      <c r="C615" t="s">
        <v>602</v>
      </c>
      <c r="E615" t="s">
        <v>768</v>
      </c>
      <c r="F615">
        <v>68</v>
      </c>
      <c r="G615">
        <v>1956</v>
      </c>
      <c r="H615">
        <v>205</v>
      </c>
      <c r="I615">
        <v>16.157</v>
      </c>
      <c r="J615">
        <v>942.08399999999995</v>
      </c>
      <c r="K615">
        <v>312</v>
      </c>
    </row>
    <row r="616" spans="1:11" x14ac:dyDescent="0.4">
      <c r="A616">
        <v>16117</v>
      </c>
      <c r="B616" t="s">
        <v>1153</v>
      </c>
      <c r="C616" t="s">
        <v>728</v>
      </c>
      <c r="E616" t="s">
        <v>768</v>
      </c>
      <c r="F616">
        <v>68</v>
      </c>
      <c r="G616">
        <v>1955</v>
      </c>
      <c r="H616">
        <v>79</v>
      </c>
      <c r="I616">
        <v>36.75</v>
      </c>
      <c r="J616">
        <v>2086.9169999999999</v>
      </c>
      <c r="K616">
        <v>800</v>
      </c>
    </row>
    <row r="617" spans="1:11" x14ac:dyDescent="0.4">
      <c r="A617">
        <v>10092</v>
      </c>
      <c r="B617" t="s">
        <v>1154</v>
      </c>
      <c r="C617" t="s">
        <v>1083</v>
      </c>
      <c r="D617" t="s">
        <v>404</v>
      </c>
      <c r="E617" t="s">
        <v>604</v>
      </c>
      <c r="F617">
        <v>69</v>
      </c>
      <c r="G617">
        <v>1957</v>
      </c>
      <c r="H617">
        <v>742</v>
      </c>
      <c r="I617">
        <v>0</v>
      </c>
      <c r="J617">
        <v>0</v>
      </c>
      <c r="K617">
        <v>0</v>
      </c>
    </row>
    <row r="618" spans="1:11" x14ac:dyDescent="0.4">
      <c r="A618">
        <v>11051</v>
      </c>
      <c r="B618" t="s">
        <v>1155</v>
      </c>
      <c r="C618" t="s">
        <v>623</v>
      </c>
      <c r="E618" t="s">
        <v>437</v>
      </c>
      <c r="F618">
        <v>22</v>
      </c>
      <c r="G618">
        <v>1970</v>
      </c>
      <c r="H618">
        <v>743</v>
      </c>
      <c r="I618">
        <v>0</v>
      </c>
      <c r="J618">
        <v>0</v>
      </c>
      <c r="K618">
        <v>0</v>
      </c>
    </row>
    <row r="619" spans="1:11" x14ac:dyDescent="0.4">
      <c r="A619">
        <v>96152</v>
      </c>
      <c r="B619" t="s">
        <v>1156</v>
      </c>
      <c r="C619" t="s">
        <v>589</v>
      </c>
      <c r="E619" t="s">
        <v>593</v>
      </c>
      <c r="F619">
        <v>16</v>
      </c>
      <c r="G619">
        <v>1987</v>
      </c>
      <c r="H619">
        <v>253</v>
      </c>
      <c r="I619">
        <v>17.5</v>
      </c>
      <c r="J619">
        <v>679.57100000000003</v>
      </c>
      <c r="K619">
        <v>0</v>
      </c>
    </row>
    <row r="620" spans="1:11" x14ac:dyDescent="0.4">
      <c r="A620">
        <v>24523</v>
      </c>
      <c r="B620" t="s">
        <v>1687</v>
      </c>
      <c r="C620" t="s">
        <v>574</v>
      </c>
      <c r="D620" t="s">
        <v>399</v>
      </c>
      <c r="E620" t="s">
        <v>532</v>
      </c>
      <c r="F620">
        <v>1</v>
      </c>
      <c r="G620">
        <v>2013</v>
      </c>
      <c r="H620">
        <v>465</v>
      </c>
      <c r="I620">
        <v>4.4379999999999997</v>
      </c>
      <c r="J620">
        <v>132.57599999999999</v>
      </c>
      <c r="K620">
        <v>0</v>
      </c>
    </row>
    <row r="621" spans="1:11" x14ac:dyDescent="0.4">
      <c r="A621">
        <v>24524</v>
      </c>
      <c r="B621" t="s">
        <v>1687</v>
      </c>
      <c r="C621" t="s">
        <v>668</v>
      </c>
      <c r="D621" t="s">
        <v>399</v>
      </c>
      <c r="E621" t="s">
        <v>532</v>
      </c>
      <c r="F621">
        <v>1</v>
      </c>
      <c r="G621">
        <v>2012</v>
      </c>
      <c r="H621">
        <v>301</v>
      </c>
      <c r="I621">
        <v>13.345000000000001</v>
      </c>
      <c r="J621">
        <v>484.91399999999999</v>
      </c>
      <c r="K621">
        <v>0</v>
      </c>
    </row>
    <row r="622" spans="1:11" x14ac:dyDescent="0.4">
      <c r="A622">
        <v>24525</v>
      </c>
      <c r="B622" t="s">
        <v>1687</v>
      </c>
      <c r="C622" t="s">
        <v>572</v>
      </c>
      <c r="D622" t="s">
        <v>399</v>
      </c>
      <c r="E622" t="s">
        <v>532</v>
      </c>
      <c r="F622">
        <v>1</v>
      </c>
      <c r="G622">
        <v>2014</v>
      </c>
      <c r="H622">
        <v>503</v>
      </c>
      <c r="I622">
        <v>2.9380000000000002</v>
      </c>
      <c r="J622">
        <v>87.356999999999999</v>
      </c>
      <c r="K622">
        <v>0</v>
      </c>
    </row>
    <row r="623" spans="1:11" x14ac:dyDescent="0.4">
      <c r="A623">
        <v>24548</v>
      </c>
      <c r="B623" t="s">
        <v>1158</v>
      </c>
      <c r="C623" t="s">
        <v>731</v>
      </c>
      <c r="D623" t="s">
        <v>678</v>
      </c>
      <c r="E623" t="s">
        <v>532</v>
      </c>
      <c r="F623">
        <v>1</v>
      </c>
      <c r="G623">
        <v>2013</v>
      </c>
      <c r="H623">
        <v>491</v>
      </c>
      <c r="I623">
        <v>2.3759999999999999</v>
      </c>
      <c r="J623">
        <v>95.212000000000003</v>
      </c>
      <c r="K623">
        <v>0</v>
      </c>
    </row>
    <row r="624" spans="1:11" x14ac:dyDescent="0.4">
      <c r="A624">
        <v>24549</v>
      </c>
      <c r="B624" t="s">
        <v>1158</v>
      </c>
      <c r="C624" t="s">
        <v>1688</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302</v>
      </c>
      <c r="I625">
        <v>11.781000000000001</v>
      </c>
      <c r="J625">
        <v>482.2</v>
      </c>
      <c r="K625">
        <v>70</v>
      </c>
    </row>
    <row r="626" spans="1:11" x14ac:dyDescent="0.4">
      <c r="A626">
        <v>16132</v>
      </c>
      <c r="B626" t="s">
        <v>1160</v>
      </c>
      <c r="C626" t="s">
        <v>828</v>
      </c>
      <c r="D626" t="s">
        <v>678</v>
      </c>
      <c r="E626" t="s">
        <v>612</v>
      </c>
      <c r="F626">
        <v>2</v>
      </c>
      <c r="G626">
        <v>2008</v>
      </c>
      <c r="H626">
        <v>363</v>
      </c>
      <c r="I626">
        <v>4.1559999999999997</v>
      </c>
      <c r="J626">
        <v>329.584</v>
      </c>
      <c r="K626">
        <v>133</v>
      </c>
    </row>
    <row r="627" spans="1:11" x14ac:dyDescent="0.4">
      <c r="A627">
        <v>16133</v>
      </c>
      <c r="B627" t="s">
        <v>1160</v>
      </c>
      <c r="C627" t="s">
        <v>1161</v>
      </c>
      <c r="D627" t="s">
        <v>404</v>
      </c>
      <c r="E627" t="s">
        <v>612</v>
      </c>
      <c r="F627">
        <v>2</v>
      </c>
      <c r="G627">
        <v>2005</v>
      </c>
      <c r="H627">
        <v>106</v>
      </c>
      <c r="I627">
        <v>30.187999999999999</v>
      </c>
      <c r="J627">
        <v>1778.4069999999999</v>
      </c>
      <c r="K627">
        <v>636</v>
      </c>
    </row>
    <row r="628" spans="1:11" x14ac:dyDescent="0.4">
      <c r="A628">
        <v>24528</v>
      </c>
      <c r="B628" t="s">
        <v>1689</v>
      </c>
      <c r="C628" t="s">
        <v>647</v>
      </c>
      <c r="E628" t="s">
        <v>452</v>
      </c>
      <c r="F628">
        <v>14</v>
      </c>
      <c r="G628">
        <v>1964</v>
      </c>
      <c r="H628">
        <v>321</v>
      </c>
      <c r="I628">
        <v>8.5329999999999995</v>
      </c>
      <c r="J628">
        <v>417.06200000000001</v>
      </c>
      <c r="K628">
        <v>78</v>
      </c>
    </row>
    <row r="629" spans="1:11" x14ac:dyDescent="0.4">
      <c r="A629">
        <v>28047</v>
      </c>
      <c r="B629" t="s">
        <v>1163</v>
      </c>
      <c r="C629" t="s">
        <v>1164</v>
      </c>
      <c r="E629" t="s">
        <v>699</v>
      </c>
      <c r="F629">
        <v>54</v>
      </c>
      <c r="G629">
        <v>1962</v>
      </c>
      <c r="H629">
        <v>487</v>
      </c>
      <c r="I629">
        <v>1.5940000000000001</v>
      </c>
      <c r="J629">
        <v>102.39100000000001</v>
      </c>
      <c r="K629">
        <v>29</v>
      </c>
    </row>
    <row r="630" spans="1:11" x14ac:dyDescent="0.4">
      <c r="A630">
        <v>23243</v>
      </c>
      <c r="B630" t="s">
        <v>1690</v>
      </c>
      <c r="C630" t="s">
        <v>589</v>
      </c>
      <c r="E630" t="s">
        <v>446</v>
      </c>
      <c r="F630">
        <v>52</v>
      </c>
      <c r="G630">
        <v>1998</v>
      </c>
      <c r="H630">
        <v>269</v>
      </c>
      <c r="I630">
        <v>12.002000000000001</v>
      </c>
      <c r="J630">
        <v>586.62800000000004</v>
      </c>
      <c r="K630">
        <v>175</v>
      </c>
    </row>
    <row r="631" spans="1:11" x14ac:dyDescent="0.4">
      <c r="A631">
        <v>11013</v>
      </c>
      <c r="B631" t="s">
        <v>1166</v>
      </c>
      <c r="C631" t="s">
        <v>614</v>
      </c>
      <c r="D631" t="s">
        <v>404</v>
      </c>
      <c r="E631" t="s">
        <v>786</v>
      </c>
      <c r="F631">
        <v>56</v>
      </c>
      <c r="G631">
        <v>1948</v>
      </c>
      <c r="H631">
        <v>504</v>
      </c>
      <c r="I631">
        <v>2.282</v>
      </c>
      <c r="J631">
        <v>85.558999999999997</v>
      </c>
      <c r="K631">
        <v>0</v>
      </c>
    </row>
    <row r="632" spans="1:11" x14ac:dyDescent="0.4">
      <c r="A632">
        <v>12064</v>
      </c>
      <c r="B632" t="s">
        <v>1167</v>
      </c>
      <c r="C632" t="s">
        <v>623</v>
      </c>
      <c r="E632" t="s">
        <v>750</v>
      </c>
      <c r="F632">
        <v>74</v>
      </c>
      <c r="G632">
        <v>1981</v>
      </c>
      <c r="H632">
        <v>453</v>
      </c>
      <c r="I632">
        <v>5.375</v>
      </c>
      <c r="J632">
        <v>154.75899999999999</v>
      </c>
      <c r="K632">
        <v>0</v>
      </c>
    </row>
    <row r="633" spans="1:11" x14ac:dyDescent="0.4">
      <c r="A633">
        <v>22115</v>
      </c>
      <c r="B633" t="s">
        <v>1167</v>
      </c>
      <c r="C633" t="s">
        <v>883</v>
      </c>
      <c r="D633" t="s">
        <v>399</v>
      </c>
      <c r="E633" t="s">
        <v>750</v>
      </c>
      <c r="F633">
        <v>74</v>
      </c>
      <c r="G633">
        <v>2013</v>
      </c>
      <c r="H633">
        <v>554</v>
      </c>
      <c r="I633">
        <v>3</v>
      </c>
      <c r="J633">
        <v>42.762999999999998</v>
      </c>
      <c r="K633">
        <v>0</v>
      </c>
    </row>
    <row r="634" spans="1:11" x14ac:dyDescent="0.4">
      <c r="A634">
        <v>28055</v>
      </c>
      <c r="B634" t="s">
        <v>1168</v>
      </c>
      <c r="C634" t="s">
        <v>928</v>
      </c>
      <c r="D634" t="s">
        <v>404</v>
      </c>
      <c r="E634" t="s">
        <v>786</v>
      </c>
      <c r="F634">
        <v>56</v>
      </c>
      <c r="G634">
        <v>1970</v>
      </c>
      <c r="H634">
        <v>88</v>
      </c>
      <c r="I634">
        <v>25.094000000000001</v>
      </c>
      <c r="J634">
        <v>1973.4390000000001</v>
      </c>
      <c r="K634">
        <v>932</v>
      </c>
    </row>
    <row r="635" spans="1:11" x14ac:dyDescent="0.4">
      <c r="A635">
        <v>10093</v>
      </c>
      <c r="B635" t="s">
        <v>1169</v>
      </c>
      <c r="C635" t="s">
        <v>757</v>
      </c>
      <c r="E635" t="s">
        <v>604</v>
      </c>
      <c r="F635">
        <v>69</v>
      </c>
      <c r="G635">
        <v>1947</v>
      </c>
      <c r="H635">
        <v>544</v>
      </c>
      <c r="I635">
        <v>1.5</v>
      </c>
      <c r="J635">
        <v>45.18</v>
      </c>
      <c r="K635">
        <v>0</v>
      </c>
    </row>
    <row r="636" spans="1:11" x14ac:dyDescent="0.4">
      <c r="A636">
        <v>96042</v>
      </c>
      <c r="B636" t="s">
        <v>1170</v>
      </c>
      <c r="C636" t="s">
        <v>654</v>
      </c>
      <c r="D636" t="s">
        <v>404</v>
      </c>
      <c r="E636" t="s">
        <v>532</v>
      </c>
      <c r="F636">
        <v>1</v>
      </c>
      <c r="G636">
        <v>1963</v>
      </c>
      <c r="H636">
        <v>593</v>
      </c>
      <c r="I636">
        <v>0.125</v>
      </c>
      <c r="J636">
        <v>4.3150000000000004</v>
      </c>
      <c r="K636">
        <v>0</v>
      </c>
    </row>
    <row r="637" spans="1:11" x14ac:dyDescent="0.4">
      <c r="A637">
        <v>23219</v>
      </c>
      <c r="B637" t="s">
        <v>1170</v>
      </c>
      <c r="C637" t="s">
        <v>718</v>
      </c>
      <c r="D637" t="s">
        <v>404</v>
      </c>
      <c r="E637" t="s">
        <v>699</v>
      </c>
      <c r="F637">
        <v>54</v>
      </c>
      <c r="G637">
        <v>1978</v>
      </c>
      <c r="H637">
        <v>250</v>
      </c>
      <c r="I637">
        <v>10.907999999999999</v>
      </c>
      <c r="J637">
        <v>686.13599999999997</v>
      </c>
      <c r="K637">
        <v>216</v>
      </c>
    </row>
    <row r="638" spans="1:11" x14ac:dyDescent="0.4">
      <c r="A638">
        <v>20500</v>
      </c>
      <c r="B638" t="s">
        <v>1170</v>
      </c>
      <c r="C638" t="s">
        <v>839</v>
      </c>
      <c r="D638" t="s">
        <v>404</v>
      </c>
      <c r="E638" t="s">
        <v>532</v>
      </c>
      <c r="F638">
        <v>1</v>
      </c>
      <c r="G638">
        <v>1971</v>
      </c>
      <c r="H638">
        <v>529</v>
      </c>
      <c r="I638">
        <v>1.3129999999999999</v>
      </c>
      <c r="J638">
        <v>55.069000000000003</v>
      </c>
      <c r="K638">
        <v>0</v>
      </c>
    </row>
    <row r="639" spans="1:11" x14ac:dyDescent="0.4">
      <c r="A639">
        <v>18110</v>
      </c>
      <c r="B639" t="s">
        <v>1173</v>
      </c>
      <c r="C639" t="s">
        <v>585</v>
      </c>
      <c r="E639" t="s">
        <v>1037</v>
      </c>
      <c r="F639">
        <v>31</v>
      </c>
      <c r="G639">
        <v>1979</v>
      </c>
      <c r="H639">
        <v>745</v>
      </c>
      <c r="I639">
        <v>0</v>
      </c>
      <c r="J639">
        <v>0</v>
      </c>
      <c r="K639">
        <v>0</v>
      </c>
    </row>
    <row r="640" spans="1:11" x14ac:dyDescent="0.4">
      <c r="A640">
        <v>23255</v>
      </c>
      <c r="B640" t="s">
        <v>1174</v>
      </c>
      <c r="C640" t="s">
        <v>828</v>
      </c>
      <c r="D640" t="s">
        <v>678</v>
      </c>
      <c r="E640" t="s">
        <v>1037</v>
      </c>
      <c r="F640">
        <v>31</v>
      </c>
      <c r="G640">
        <v>2013</v>
      </c>
      <c r="H640">
        <v>746</v>
      </c>
      <c r="I640">
        <v>0</v>
      </c>
      <c r="J640">
        <v>0</v>
      </c>
      <c r="K640">
        <v>0</v>
      </c>
    </row>
    <row r="641" spans="1:11" x14ac:dyDescent="0.4">
      <c r="A641">
        <v>21756</v>
      </c>
      <c r="B641" t="s">
        <v>1174</v>
      </c>
      <c r="C641" t="s">
        <v>763</v>
      </c>
      <c r="D641" t="s">
        <v>404</v>
      </c>
      <c r="E641" t="s">
        <v>1037</v>
      </c>
      <c r="F641">
        <v>31</v>
      </c>
      <c r="G641">
        <v>1985</v>
      </c>
      <c r="H641">
        <v>74</v>
      </c>
      <c r="I641">
        <v>26.562999999999999</v>
      </c>
      <c r="J641">
        <v>2174.4899999999998</v>
      </c>
      <c r="K641">
        <v>1063</v>
      </c>
    </row>
    <row r="642" spans="1:11" x14ac:dyDescent="0.4">
      <c r="A642">
        <v>28004</v>
      </c>
      <c r="B642" t="s">
        <v>1178</v>
      </c>
      <c r="C642" t="s">
        <v>602</v>
      </c>
      <c r="E642" t="s">
        <v>786</v>
      </c>
      <c r="F642">
        <v>56</v>
      </c>
      <c r="G642">
        <v>1978</v>
      </c>
      <c r="H642">
        <v>39</v>
      </c>
      <c r="I642">
        <v>38.438000000000002</v>
      </c>
      <c r="J642">
        <v>2715.3429999999998</v>
      </c>
      <c r="K642">
        <v>1174</v>
      </c>
    </row>
    <row r="643" spans="1:11" x14ac:dyDescent="0.4">
      <c r="A643">
        <v>16027</v>
      </c>
      <c r="B643" t="s">
        <v>1179</v>
      </c>
      <c r="C643" t="s">
        <v>617</v>
      </c>
      <c r="D643" t="s">
        <v>404</v>
      </c>
      <c r="E643" t="s">
        <v>587</v>
      </c>
      <c r="F643">
        <v>29</v>
      </c>
      <c r="G643">
        <v>1972</v>
      </c>
      <c r="H643">
        <v>340</v>
      </c>
      <c r="I643">
        <v>5.5629999999999997</v>
      </c>
      <c r="J643">
        <v>380.48399999999998</v>
      </c>
      <c r="K643">
        <v>140</v>
      </c>
    </row>
    <row r="644" spans="1:11" x14ac:dyDescent="0.4">
      <c r="A644">
        <v>12017</v>
      </c>
      <c r="B644" t="s">
        <v>1179</v>
      </c>
      <c r="C644" t="s">
        <v>780</v>
      </c>
      <c r="D644" t="s">
        <v>404</v>
      </c>
      <c r="E644" t="s">
        <v>520</v>
      </c>
      <c r="F644">
        <v>64</v>
      </c>
      <c r="G644">
        <v>1968</v>
      </c>
      <c r="H644">
        <v>104</v>
      </c>
      <c r="I644">
        <v>24.719000000000001</v>
      </c>
      <c r="J644">
        <v>1806.7719999999999</v>
      </c>
      <c r="K644">
        <v>818</v>
      </c>
    </row>
    <row r="645" spans="1:11" x14ac:dyDescent="0.4">
      <c r="A645">
        <v>23208</v>
      </c>
      <c r="B645" t="s">
        <v>1691</v>
      </c>
      <c r="C645" t="s">
        <v>883</v>
      </c>
      <c r="E645" t="s">
        <v>813</v>
      </c>
      <c r="F645">
        <v>93</v>
      </c>
      <c r="G645">
        <v>2006</v>
      </c>
      <c r="H645">
        <v>747</v>
      </c>
      <c r="I645">
        <v>0</v>
      </c>
      <c r="J645">
        <v>0</v>
      </c>
      <c r="K645">
        <v>0</v>
      </c>
    </row>
    <row r="646" spans="1:11" x14ac:dyDescent="0.4">
      <c r="A646">
        <v>22118</v>
      </c>
      <c r="B646" t="s">
        <v>1692</v>
      </c>
      <c r="C646" t="s">
        <v>574</v>
      </c>
      <c r="E646" t="s">
        <v>862</v>
      </c>
      <c r="F646">
        <v>83</v>
      </c>
      <c r="G646">
        <v>1972</v>
      </c>
      <c r="H646">
        <v>382</v>
      </c>
      <c r="I646">
        <v>2.875</v>
      </c>
      <c r="J646">
        <v>282.33699999999999</v>
      </c>
      <c r="K646">
        <v>140</v>
      </c>
    </row>
    <row r="647" spans="1:11" x14ac:dyDescent="0.4">
      <c r="A647">
        <v>23235</v>
      </c>
      <c r="B647" t="s">
        <v>1693</v>
      </c>
      <c r="C647" t="s">
        <v>1062</v>
      </c>
      <c r="D647" t="s">
        <v>399</v>
      </c>
      <c r="E647" t="s">
        <v>750</v>
      </c>
      <c r="F647">
        <v>74</v>
      </c>
      <c r="G647">
        <v>2011</v>
      </c>
      <c r="H647">
        <v>507</v>
      </c>
      <c r="I647">
        <v>4.625</v>
      </c>
      <c r="J647">
        <v>82.356999999999999</v>
      </c>
      <c r="K647">
        <v>0</v>
      </c>
    </row>
    <row r="648" spans="1:11" x14ac:dyDescent="0.4">
      <c r="A648">
        <v>22177</v>
      </c>
      <c r="B648" t="s">
        <v>1694</v>
      </c>
      <c r="C648" t="s">
        <v>1695</v>
      </c>
      <c r="D648" t="s">
        <v>404</v>
      </c>
      <c r="E648" t="s">
        <v>452</v>
      </c>
      <c r="F648">
        <v>14</v>
      </c>
      <c r="G648">
        <v>1979</v>
      </c>
      <c r="H648">
        <v>258</v>
      </c>
      <c r="I648">
        <v>11.922000000000001</v>
      </c>
      <c r="J648">
        <v>654.96</v>
      </c>
      <c r="K648">
        <v>192</v>
      </c>
    </row>
    <row r="649" spans="1:11" x14ac:dyDescent="0.4">
      <c r="A649">
        <v>16114</v>
      </c>
      <c r="B649" t="s">
        <v>1181</v>
      </c>
      <c r="C649" t="s">
        <v>588</v>
      </c>
      <c r="E649" t="s">
        <v>627</v>
      </c>
      <c r="F649">
        <v>21</v>
      </c>
      <c r="G649">
        <v>1954</v>
      </c>
      <c r="H649">
        <v>748</v>
      </c>
      <c r="I649">
        <v>0</v>
      </c>
      <c r="J649">
        <v>0</v>
      </c>
      <c r="K649">
        <v>0</v>
      </c>
    </row>
    <row r="650" spans="1:11" x14ac:dyDescent="0.4">
      <c r="A650">
        <v>28010</v>
      </c>
      <c r="B650" t="s">
        <v>1182</v>
      </c>
      <c r="C650" t="s">
        <v>602</v>
      </c>
      <c r="E650" t="s">
        <v>532</v>
      </c>
      <c r="F650">
        <v>1</v>
      </c>
      <c r="G650">
        <v>1969</v>
      </c>
      <c r="H650">
        <v>749</v>
      </c>
      <c r="I650">
        <v>0</v>
      </c>
      <c r="J650">
        <v>0</v>
      </c>
      <c r="K650">
        <v>0</v>
      </c>
    </row>
    <row r="651" spans="1:11" x14ac:dyDescent="0.4">
      <c r="A651">
        <v>23245</v>
      </c>
      <c r="B651" t="s">
        <v>1696</v>
      </c>
      <c r="C651" t="s">
        <v>602</v>
      </c>
      <c r="E651" t="s">
        <v>586</v>
      </c>
      <c r="F651">
        <v>51</v>
      </c>
      <c r="G651">
        <v>1957</v>
      </c>
      <c r="H651">
        <v>440</v>
      </c>
      <c r="I651">
        <v>3.907</v>
      </c>
      <c r="J651">
        <v>169.19200000000001</v>
      </c>
      <c r="K651">
        <v>15</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751</v>
      </c>
      <c r="I653">
        <v>0</v>
      </c>
      <c r="J653">
        <v>0</v>
      </c>
      <c r="K653">
        <v>0</v>
      </c>
    </row>
    <row r="654" spans="1:11" x14ac:dyDescent="0.4">
      <c r="A654">
        <v>15001</v>
      </c>
      <c r="B654" t="s">
        <v>1188</v>
      </c>
      <c r="C654" t="s">
        <v>574</v>
      </c>
      <c r="E654" t="s">
        <v>443</v>
      </c>
      <c r="F654">
        <v>30</v>
      </c>
      <c r="G654">
        <v>1961</v>
      </c>
      <c r="H654">
        <v>93</v>
      </c>
      <c r="I654">
        <v>38.063000000000002</v>
      </c>
      <c r="J654">
        <v>1951.413</v>
      </c>
      <c r="K654">
        <v>709</v>
      </c>
    </row>
    <row r="655" spans="1:11" x14ac:dyDescent="0.4">
      <c r="A655">
        <v>98304</v>
      </c>
      <c r="B655" t="s">
        <v>1189</v>
      </c>
      <c r="C655" t="s">
        <v>1190</v>
      </c>
      <c r="D655" t="s">
        <v>404</v>
      </c>
      <c r="E655" t="s">
        <v>612</v>
      </c>
      <c r="F655">
        <v>2</v>
      </c>
      <c r="G655">
        <v>1960</v>
      </c>
      <c r="H655">
        <v>369</v>
      </c>
      <c r="I655">
        <v>5.907</v>
      </c>
      <c r="J655">
        <v>317.16500000000002</v>
      </c>
      <c r="K655">
        <v>102</v>
      </c>
    </row>
    <row r="656" spans="1:11" x14ac:dyDescent="0.4">
      <c r="A656">
        <v>14005</v>
      </c>
      <c r="B656" t="s">
        <v>1192</v>
      </c>
      <c r="C656" t="s">
        <v>572</v>
      </c>
      <c r="E656" t="s">
        <v>768</v>
      </c>
      <c r="F656">
        <v>68</v>
      </c>
      <c r="G656">
        <v>1988</v>
      </c>
      <c r="H656">
        <v>752</v>
      </c>
      <c r="I656">
        <v>0</v>
      </c>
      <c r="J656">
        <v>0</v>
      </c>
      <c r="K656">
        <v>0</v>
      </c>
    </row>
    <row r="657" spans="1:11" x14ac:dyDescent="0.4">
      <c r="A657">
        <v>13063</v>
      </c>
      <c r="B657" t="s">
        <v>1193</v>
      </c>
      <c r="C657" t="s">
        <v>614</v>
      </c>
      <c r="D657" t="s">
        <v>404</v>
      </c>
      <c r="E657" t="s">
        <v>532</v>
      </c>
      <c r="F657">
        <v>1</v>
      </c>
      <c r="G657">
        <v>1953</v>
      </c>
      <c r="H657">
        <v>458</v>
      </c>
      <c r="I657">
        <v>3.9689999999999999</v>
      </c>
      <c r="J657">
        <v>148.43600000000001</v>
      </c>
      <c r="K657">
        <v>0</v>
      </c>
    </row>
    <row r="658" spans="1:11" x14ac:dyDescent="0.4">
      <c r="A658">
        <v>26034</v>
      </c>
      <c r="B658" t="s">
        <v>1194</v>
      </c>
      <c r="C658" t="s">
        <v>766</v>
      </c>
      <c r="E658" t="s">
        <v>523</v>
      </c>
      <c r="F658">
        <v>63</v>
      </c>
      <c r="G658">
        <v>1954</v>
      </c>
      <c r="H658">
        <v>274</v>
      </c>
      <c r="I658">
        <v>13.938000000000001</v>
      </c>
      <c r="J658">
        <v>559.83399999999995</v>
      </c>
      <c r="K658">
        <v>101</v>
      </c>
    </row>
    <row r="659" spans="1:11" x14ac:dyDescent="0.4">
      <c r="A659">
        <v>21755</v>
      </c>
      <c r="B659" t="s">
        <v>1197</v>
      </c>
      <c r="C659" t="s">
        <v>577</v>
      </c>
      <c r="E659" t="s">
        <v>1037</v>
      </c>
      <c r="F659">
        <v>31</v>
      </c>
      <c r="G659">
        <v>1981</v>
      </c>
      <c r="H659">
        <v>13</v>
      </c>
      <c r="I659">
        <v>42.5</v>
      </c>
      <c r="J659">
        <v>3463.2289999999998</v>
      </c>
      <c r="K659">
        <v>1770</v>
      </c>
    </row>
    <row r="660" spans="1:11" x14ac:dyDescent="0.4">
      <c r="A660">
        <v>21837</v>
      </c>
      <c r="B660" t="s">
        <v>1198</v>
      </c>
      <c r="C660" t="s">
        <v>581</v>
      </c>
      <c r="D660" t="s">
        <v>404</v>
      </c>
      <c r="E660" t="s">
        <v>1037</v>
      </c>
      <c r="F660">
        <v>31</v>
      </c>
      <c r="G660">
        <v>1982</v>
      </c>
      <c r="H660">
        <v>328</v>
      </c>
      <c r="I660">
        <v>3.875</v>
      </c>
      <c r="J660">
        <v>400.96199999999999</v>
      </c>
      <c r="K660">
        <v>248</v>
      </c>
    </row>
    <row r="661" spans="1:11" x14ac:dyDescent="0.4">
      <c r="A661">
        <v>22142</v>
      </c>
      <c r="B661" t="s">
        <v>1697</v>
      </c>
      <c r="C661" t="s">
        <v>576</v>
      </c>
      <c r="D661" t="s">
        <v>404</v>
      </c>
      <c r="E661" t="s">
        <v>789</v>
      </c>
      <c r="F661">
        <v>45</v>
      </c>
      <c r="G661">
        <v>1952</v>
      </c>
      <c r="H661">
        <v>232</v>
      </c>
      <c r="I661">
        <v>18.907</v>
      </c>
      <c r="J661">
        <v>758.75400000000002</v>
      </c>
      <c r="K661">
        <v>143</v>
      </c>
    </row>
    <row r="662" spans="1:11" x14ac:dyDescent="0.4">
      <c r="A662">
        <v>19034</v>
      </c>
      <c r="B662" t="s">
        <v>1199</v>
      </c>
      <c r="C662" t="s">
        <v>1200</v>
      </c>
      <c r="D662" t="s">
        <v>399</v>
      </c>
      <c r="E662" t="s">
        <v>529</v>
      </c>
      <c r="F662">
        <v>88</v>
      </c>
      <c r="G662">
        <v>2009</v>
      </c>
      <c r="H662">
        <v>46</v>
      </c>
      <c r="I662">
        <v>40.25</v>
      </c>
      <c r="J662">
        <v>2601.5369999999998</v>
      </c>
      <c r="K662">
        <v>1053</v>
      </c>
    </row>
    <row r="663" spans="1:11" x14ac:dyDescent="0.4">
      <c r="A663">
        <v>18065</v>
      </c>
      <c r="B663" t="s">
        <v>1199</v>
      </c>
      <c r="C663" t="s">
        <v>656</v>
      </c>
      <c r="E663" t="s">
        <v>529</v>
      </c>
      <c r="F663">
        <v>88</v>
      </c>
      <c r="G663">
        <v>1971</v>
      </c>
      <c r="H663">
        <v>72</v>
      </c>
      <c r="I663">
        <v>30.187999999999999</v>
      </c>
      <c r="J663">
        <v>2199.4699999999998</v>
      </c>
      <c r="K663">
        <v>1078</v>
      </c>
    </row>
    <row r="664" spans="1:11" x14ac:dyDescent="0.4">
      <c r="A664">
        <v>18124</v>
      </c>
      <c r="B664" t="s">
        <v>1201</v>
      </c>
      <c r="C664" t="s">
        <v>1202</v>
      </c>
      <c r="D664" t="s">
        <v>678</v>
      </c>
      <c r="E664" t="s">
        <v>529</v>
      </c>
      <c r="F664">
        <v>88</v>
      </c>
      <c r="G664">
        <v>2007</v>
      </c>
      <c r="H664">
        <v>57</v>
      </c>
      <c r="I664">
        <v>36.125</v>
      </c>
      <c r="J664">
        <v>2419.7779999999998</v>
      </c>
      <c r="K664">
        <v>939</v>
      </c>
    </row>
    <row r="665" spans="1:11" x14ac:dyDescent="0.4">
      <c r="A665">
        <v>10048</v>
      </c>
      <c r="B665" t="s">
        <v>1205</v>
      </c>
      <c r="C665" t="s">
        <v>728</v>
      </c>
      <c r="E665" t="s">
        <v>523</v>
      </c>
      <c r="F665">
        <v>63</v>
      </c>
      <c r="G665">
        <v>1996</v>
      </c>
      <c r="H665">
        <v>34</v>
      </c>
      <c r="I665">
        <v>33.125</v>
      </c>
      <c r="J665">
        <v>2768.67</v>
      </c>
      <c r="K665">
        <v>1491</v>
      </c>
    </row>
    <row r="666" spans="1:11" x14ac:dyDescent="0.4">
      <c r="A666">
        <v>16140</v>
      </c>
      <c r="B666" t="s">
        <v>1206</v>
      </c>
      <c r="C666" t="s">
        <v>1207</v>
      </c>
      <c r="E666" t="s">
        <v>532</v>
      </c>
      <c r="F666">
        <v>1</v>
      </c>
      <c r="G666">
        <v>1951</v>
      </c>
      <c r="H666">
        <v>514</v>
      </c>
      <c r="I666">
        <v>2</v>
      </c>
      <c r="J666">
        <v>68.028000000000006</v>
      </c>
      <c r="K666">
        <v>0</v>
      </c>
    </row>
    <row r="667" spans="1:11" x14ac:dyDescent="0.4">
      <c r="A667">
        <v>24320</v>
      </c>
      <c r="B667" t="s">
        <v>1208</v>
      </c>
      <c r="C667" t="s">
        <v>829</v>
      </c>
      <c r="D667" t="s">
        <v>404</v>
      </c>
      <c r="E667" t="s">
        <v>31</v>
      </c>
      <c r="F667">
        <v>19</v>
      </c>
      <c r="G667">
        <v>1963</v>
      </c>
      <c r="H667">
        <v>558</v>
      </c>
      <c r="I667">
        <v>0.53100000000000003</v>
      </c>
      <c r="J667">
        <v>38.761000000000003</v>
      </c>
      <c r="K667">
        <v>15</v>
      </c>
    </row>
    <row r="668" spans="1:11" x14ac:dyDescent="0.4">
      <c r="A668">
        <v>22153</v>
      </c>
      <c r="B668" t="s">
        <v>1698</v>
      </c>
      <c r="C668" t="s">
        <v>602</v>
      </c>
      <c r="E668" t="s">
        <v>687</v>
      </c>
      <c r="F668">
        <v>87</v>
      </c>
      <c r="G668">
        <v>1962</v>
      </c>
      <c r="H668">
        <v>182</v>
      </c>
      <c r="I668">
        <v>19.219000000000001</v>
      </c>
      <c r="J668">
        <v>1106.5029999999999</v>
      </c>
      <c r="K668">
        <v>378</v>
      </c>
    </row>
    <row r="669" spans="1:11" x14ac:dyDescent="0.4">
      <c r="A669">
        <v>10159</v>
      </c>
      <c r="B669" t="s">
        <v>1210</v>
      </c>
      <c r="C669" t="s">
        <v>664</v>
      </c>
      <c r="E669" t="s">
        <v>818</v>
      </c>
      <c r="F669">
        <v>77</v>
      </c>
      <c r="G669">
        <v>1949</v>
      </c>
      <c r="H669">
        <v>753</v>
      </c>
      <c r="I669">
        <v>0</v>
      </c>
      <c r="J669">
        <v>0</v>
      </c>
      <c r="K669">
        <v>0</v>
      </c>
    </row>
    <row r="670" spans="1:11" x14ac:dyDescent="0.4">
      <c r="A670">
        <v>10163</v>
      </c>
      <c r="B670" t="s">
        <v>1211</v>
      </c>
      <c r="C670" t="s">
        <v>617</v>
      </c>
      <c r="D670" t="s">
        <v>404</v>
      </c>
      <c r="E670" t="s">
        <v>818</v>
      </c>
      <c r="F670">
        <v>77</v>
      </c>
      <c r="G670">
        <v>1952</v>
      </c>
      <c r="H670">
        <v>139</v>
      </c>
      <c r="I670">
        <v>18.814</v>
      </c>
      <c r="J670">
        <v>1478.173</v>
      </c>
      <c r="K670">
        <v>697</v>
      </c>
    </row>
    <row r="671" spans="1:11" x14ac:dyDescent="0.4">
      <c r="A671">
        <v>29062</v>
      </c>
      <c r="B671" t="s">
        <v>1699</v>
      </c>
      <c r="C671" t="s">
        <v>602</v>
      </c>
      <c r="E671" t="s">
        <v>526</v>
      </c>
      <c r="F671">
        <v>20</v>
      </c>
      <c r="G671">
        <v>1999</v>
      </c>
      <c r="H671">
        <v>3</v>
      </c>
      <c r="I671">
        <v>58.5</v>
      </c>
      <c r="J671">
        <v>4647.1099999999997</v>
      </c>
      <c r="K671">
        <v>1957</v>
      </c>
    </row>
    <row r="672" spans="1:11" x14ac:dyDescent="0.4">
      <c r="A672">
        <v>29061</v>
      </c>
      <c r="B672" t="s">
        <v>1700</v>
      </c>
      <c r="C672" t="s">
        <v>602</v>
      </c>
      <c r="E672" t="s">
        <v>526</v>
      </c>
      <c r="F672">
        <v>20</v>
      </c>
      <c r="G672">
        <v>1970</v>
      </c>
      <c r="H672">
        <v>41</v>
      </c>
      <c r="I672">
        <v>38.5</v>
      </c>
      <c r="J672">
        <v>2697.413</v>
      </c>
      <c r="K672">
        <v>1021</v>
      </c>
    </row>
    <row r="673" spans="1:11" x14ac:dyDescent="0.4">
      <c r="A673">
        <v>18132</v>
      </c>
      <c r="B673" t="s">
        <v>1215</v>
      </c>
      <c r="C673" t="s">
        <v>636</v>
      </c>
      <c r="E673" t="s">
        <v>529</v>
      </c>
      <c r="F673">
        <v>88</v>
      </c>
      <c r="G673">
        <v>1976</v>
      </c>
      <c r="H673">
        <v>81</v>
      </c>
      <c r="I673">
        <v>26.064</v>
      </c>
      <c r="J673">
        <v>2066.7849999999999</v>
      </c>
      <c r="K673">
        <v>950</v>
      </c>
    </row>
    <row r="674" spans="1:11" x14ac:dyDescent="0.4">
      <c r="A674">
        <v>15070</v>
      </c>
      <c r="B674" t="s">
        <v>1216</v>
      </c>
      <c r="C674" t="s">
        <v>1701</v>
      </c>
      <c r="D674" t="s">
        <v>404</v>
      </c>
      <c r="E674" t="s">
        <v>526</v>
      </c>
      <c r="F674">
        <v>20</v>
      </c>
      <c r="G674">
        <v>1973</v>
      </c>
      <c r="H674">
        <v>89</v>
      </c>
      <c r="I674">
        <v>25.126000000000001</v>
      </c>
      <c r="J674">
        <v>1969.5039999999999</v>
      </c>
      <c r="K674">
        <v>906</v>
      </c>
    </row>
    <row r="675" spans="1:11" x14ac:dyDescent="0.4">
      <c r="A675">
        <v>15057</v>
      </c>
      <c r="B675" t="s">
        <v>1218</v>
      </c>
      <c r="C675" t="s">
        <v>823</v>
      </c>
      <c r="E675" t="s">
        <v>532</v>
      </c>
      <c r="F675">
        <v>1</v>
      </c>
      <c r="G675">
        <v>2005</v>
      </c>
      <c r="H675">
        <v>27</v>
      </c>
      <c r="I675">
        <v>42.25</v>
      </c>
      <c r="J675">
        <v>2849.712</v>
      </c>
      <c r="K675">
        <v>1127</v>
      </c>
    </row>
    <row r="676" spans="1:11" x14ac:dyDescent="0.4">
      <c r="A676">
        <v>18102</v>
      </c>
      <c r="B676" t="s">
        <v>1218</v>
      </c>
      <c r="C676" t="s">
        <v>623</v>
      </c>
      <c r="E676" t="s">
        <v>532</v>
      </c>
      <c r="F676">
        <v>1</v>
      </c>
      <c r="G676">
        <v>1947</v>
      </c>
      <c r="H676">
        <v>542</v>
      </c>
      <c r="I676">
        <v>1.4379999999999999</v>
      </c>
      <c r="J676">
        <v>45.776000000000003</v>
      </c>
      <c r="K676">
        <v>0</v>
      </c>
    </row>
    <row r="677" spans="1:11" x14ac:dyDescent="0.4">
      <c r="A677">
        <v>17095</v>
      </c>
      <c r="B677" t="s">
        <v>1219</v>
      </c>
      <c r="C677" t="s">
        <v>617</v>
      </c>
      <c r="D677" t="s">
        <v>404</v>
      </c>
      <c r="E677" t="s">
        <v>532</v>
      </c>
      <c r="F677">
        <v>1</v>
      </c>
      <c r="G677">
        <v>1972</v>
      </c>
      <c r="H677">
        <v>460</v>
      </c>
      <c r="I677">
        <v>3.6880000000000002</v>
      </c>
      <c r="J677">
        <v>143.69300000000001</v>
      </c>
      <c r="K677">
        <v>0</v>
      </c>
    </row>
    <row r="678" spans="1:11" x14ac:dyDescent="0.4">
      <c r="A678">
        <v>96052</v>
      </c>
      <c r="B678" t="s">
        <v>1220</v>
      </c>
      <c r="C678" t="s">
        <v>636</v>
      </c>
      <c r="E678" t="s">
        <v>627</v>
      </c>
      <c r="F678">
        <v>21</v>
      </c>
      <c r="G678">
        <v>1948</v>
      </c>
      <c r="H678">
        <v>461</v>
      </c>
      <c r="I678">
        <v>4.3129999999999997</v>
      </c>
      <c r="J678">
        <v>139.01300000000001</v>
      </c>
      <c r="K678">
        <v>0</v>
      </c>
    </row>
    <row r="679" spans="1:11" x14ac:dyDescent="0.4">
      <c r="A679">
        <v>10031</v>
      </c>
      <c r="B679" t="s">
        <v>1221</v>
      </c>
      <c r="C679" t="s">
        <v>574</v>
      </c>
      <c r="E679" t="s">
        <v>540</v>
      </c>
      <c r="F679">
        <v>67</v>
      </c>
      <c r="G679">
        <v>1959</v>
      </c>
      <c r="H679">
        <v>519</v>
      </c>
      <c r="I679">
        <v>0.438</v>
      </c>
      <c r="J679">
        <v>65.305999999999997</v>
      </c>
      <c r="K679">
        <v>45</v>
      </c>
    </row>
    <row r="680" spans="1:11" x14ac:dyDescent="0.4">
      <c r="A680">
        <v>10032</v>
      </c>
      <c r="B680" t="s">
        <v>1221</v>
      </c>
      <c r="C680" t="s">
        <v>574</v>
      </c>
      <c r="E680" t="s">
        <v>540</v>
      </c>
      <c r="F680">
        <v>67</v>
      </c>
      <c r="G680">
        <v>1953</v>
      </c>
      <c r="H680">
        <v>500</v>
      </c>
      <c r="I680">
        <v>0.625</v>
      </c>
      <c r="J680">
        <v>88.009</v>
      </c>
      <c r="K680">
        <v>59</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207</v>
      </c>
      <c r="I682">
        <v>13.438000000000001</v>
      </c>
      <c r="J682">
        <v>932.64700000000005</v>
      </c>
      <c r="K682">
        <v>367</v>
      </c>
    </row>
    <row r="683" spans="1:11" x14ac:dyDescent="0.4">
      <c r="A683">
        <v>24550</v>
      </c>
      <c r="B683" t="s">
        <v>1702</v>
      </c>
      <c r="C683" t="s">
        <v>597</v>
      </c>
      <c r="E683" t="s">
        <v>799</v>
      </c>
      <c r="F683">
        <v>85</v>
      </c>
      <c r="G683">
        <v>1988</v>
      </c>
      <c r="H683">
        <v>215</v>
      </c>
      <c r="I683">
        <v>13.125</v>
      </c>
      <c r="J683">
        <v>845.601</v>
      </c>
      <c r="K683">
        <v>246</v>
      </c>
    </row>
    <row r="684" spans="1:11" x14ac:dyDescent="0.4">
      <c r="A684">
        <v>19001</v>
      </c>
      <c r="B684" t="s">
        <v>1229</v>
      </c>
      <c r="C684" t="s">
        <v>707</v>
      </c>
      <c r="E684" t="s">
        <v>818</v>
      </c>
      <c r="F684">
        <v>77</v>
      </c>
      <c r="G684">
        <v>1966</v>
      </c>
      <c r="H684">
        <v>98</v>
      </c>
      <c r="I684">
        <v>30.562999999999999</v>
      </c>
      <c r="J684">
        <v>1899.357</v>
      </c>
      <c r="K684">
        <v>800</v>
      </c>
    </row>
    <row r="685" spans="1:11" x14ac:dyDescent="0.4">
      <c r="A685">
        <v>96200</v>
      </c>
      <c r="B685" t="s">
        <v>1230</v>
      </c>
      <c r="C685" t="s">
        <v>603</v>
      </c>
      <c r="E685" t="s">
        <v>634</v>
      </c>
      <c r="F685">
        <v>24</v>
      </c>
      <c r="G685">
        <v>1952</v>
      </c>
      <c r="H685">
        <v>311</v>
      </c>
      <c r="I685">
        <v>8.8439999999999994</v>
      </c>
      <c r="J685">
        <v>446.40699999999998</v>
      </c>
      <c r="K685">
        <v>121</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1703</v>
      </c>
      <c r="C687" t="s">
        <v>647</v>
      </c>
      <c r="E687" t="s">
        <v>687</v>
      </c>
      <c r="F687">
        <v>87</v>
      </c>
      <c r="G687">
        <v>1957</v>
      </c>
      <c r="H687">
        <v>243</v>
      </c>
      <c r="I687">
        <v>16.189</v>
      </c>
      <c r="J687">
        <v>709.32600000000002</v>
      </c>
      <c r="K687">
        <v>128</v>
      </c>
    </row>
    <row r="688" spans="1:11" x14ac:dyDescent="0.4">
      <c r="A688">
        <v>21026</v>
      </c>
      <c r="B688" t="s">
        <v>1704</v>
      </c>
      <c r="C688" t="s">
        <v>867</v>
      </c>
      <c r="D688" t="s">
        <v>404</v>
      </c>
      <c r="E688" t="s">
        <v>687</v>
      </c>
      <c r="F688">
        <v>87</v>
      </c>
      <c r="G688">
        <v>1958</v>
      </c>
      <c r="H688">
        <v>150</v>
      </c>
      <c r="I688">
        <v>22.797999999999998</v>
      </c>
      <c r="J688">
        <v>1392.2159999999999</v>
      </c>
      <c r="K688">
        <v>590</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1705</v>
      </c>
      <c r="C691" t="s">
        <v>610</v>
      </c>
      <c r="D691" t="s">
        <v>404</v>
      </c>
      <c r="E691" t="s">
        <v>687</v>
      </c>
      <c r="F691">
        <v>87</v>
      </c>
      <c r="G691">
        <v>1951</v>
      </c>
      <c r="H691">
        <v>193</v>
      </c>
      <c r="I691">
        <v>14.75</v>
      </c>
      <c r="J691">
        <v>1021.135</v>
      </c>
      <c r="K691">
        <v>368</v>
      </c>
    </row>
    <row r="692" spans="1:11" x14ac:dyDescent="0.4">
      <c r="A692">
        <v>28027</v>
      </c>
      <c r="B692" t="s">
        <v>1234</v>
      </c>
      <c r="C692" t="s">
        <v>747</v>
      </c>
      <c r="E692" t="s">
        <v>633</v>
      </c>
      <c r="F692">
        <v>62</v>
      </c>
      <c r="G692">
        <v>1968</v>
      </c>
      <c r="H692">
        <v>374</v>
      </c>
      <c r="I692">
        <v>12</v>
      </c>
      <c r="J692">
        <v>309.42899999999997</v>
      </c>
      <c r="K692">
        <v>0</v>
      </c>
    </row>
    <row r="693" spans="1:11" x14ac:dyDescent="0.4">
      <c r="A693">
        <v>24513</v>
      </c>
      <c r="B693" t="s">
        <v>1706</v>
      </c>
      <c r="C693" t="s">
        <v>1062</v>
      </c>
      <c r="D693" t="s">
        <v>399</v>
      </c>
      <c r="E693" t="s">
        <v>803</v>
      </c>
      <c r="F693">
        <v>90</v>
      </c>
      <c r="G693">
        <v>2007</v>
      </c>
      <c r="H693">
        <v>534</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246</v>
      </c>
      <c r="I695">
        <v>14.315</v>
      </c>
      <c r="J695">
        <v>701.08299999999997</v>
      </c>
      <c r="K695">
        <v>133</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163</v>
      </c>
      <c r="I700">
        <v>18.907</v>
      </c>
      <c r="J700">
        <v>1248.5540000000001</v>
      </c>
      <c r="K700">
        <v>491</v>
      </c>
    </row>
    <row r="701" spans="1:11" x14ac:dyDescent="0.4">
      <c r="A701">
        <v>18067</v>
      </c>
      <c r="B701" t="s">
        <v>1243</v>
      </c>
      <c r="C701" t="s">
        <v>1244</v>
      </c>
      <c r="E701" t="s">
        <v>529</v>
      </c>
      <c r="F701">
        <v>88</v>
      </c>
      <c r="G701">
        <v>1974</v>
      </c>
      <c r="H701">
        <v>271</v>
      </c>
      <c r="I701">
        <v>12.752000000000001</v>
      </c>
      <c r="J701">
        <v>581.49300000000005</v>
      </c>
      <c r="K701">
        <v>114</v>
      </c>
    </row>
    <row r="702" spans="1:11" x14ac:dyDescent="0.4">
      <c r="A702">
        <v>21027</v>
      </c>
      <c r="B702" t="s">
        <v>1708</v>
      </c>
      <c r="C702" t="s">
        <v>1709</v>
      </c>
      <c r="E702" t="s">
        <v>687</v>
      </c>
      <c r="F702">
        <v>87</v>
      </c>
      <c r="G702">
        <v>1956</v>
      </c>
      <c r="H702">
        <v>762</v>
      </c>
      <c r="I702">
        <v>0</v>
      </c>
      <c r="J702">
        <v>0</v>
      </c>
      <c r="K702">
        <v>0</v>
      </c>
    </row>
    <row r="703" spans="1:11" x14ac:dyDescent="0.4">
      <c r="A703">
        <v>15067</v>
      </c>
      <c r="B703" t="s">
        <v>1245</v>
      </c>
      <c r="C703" t="s">
        <v>1246</v>
      </c>
      <c r="E703" t="s">
        <v>526</v>
      </c>
      <c r="F703">
        <v>20</v>
      </c>
      <c r="G703">
        <v>1978</v>
      </c>
      <c r="H703">
        <v>147</v>
      </c>
      <c r="I703">
        <v>19.969000000000001</v>
      </c>
      <c r="J703">
        <v>1435.2059999999999</v>
      </c>
      <c r="K703">
        <v>628</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1710</v>
      </c>
      <c r="C706" t="s">
        <v>602</v>
      </c>
      <c r="E706" t="s">
        <v>699</v>
      </c>
      <c r="F706">
        <v>54</v>
      </c>
      <c r="G706">
        <v>1954</v>
      </c>
      <c r="H706">
        <v>168</v>
      </c>
      <c r="I706">
        <v>18.032</v>
      </c>
      <c r="J706">
        <v>1217.3440000000001</v>
      </c>
      <c r="K706">
        <v>431</v>
      </c>
    </row>
    <row r="707" spans="1:11" x14ac:dyDescent="0.4">
      <c r="A707">
        <v>20573</v>
      </c>
      <c r="B707" t="s">
        <v>1252</v>
      </c>
      <c r="C707" t="s">
        <v>637</v>
      </c>
      <c r="D707" t="s">
        <v>404</v>
      </c>
      <c r="E707" t="s">
        <v>729</v>
      </c>
      <c r="F707">
        <v>66</v>
      </c>
      <c r="G707">
        <v>1965</v>
      </c>
      <c r="H707">
        <v>144</v>
      </c>
      <c r="I707">
        <v>24.312999999999999</v>
      </c>
      <c r="J707">
        <v>1437.5050000000001</v>
      </c>
      <c r="K707">
        <v>621</v>
      </c>
    </row>
    <row r="708" spans="1:11" x14ac:dyDescent="0.4">
      <c r="A708">
        <v>20534</v>
      </c>
      <c r="B708" t="s">
        <v>1253</v>
      </c>
      <c r="C708" t="s">
        <v>811</v>
      </c>
      <c r="D708" t="s">
        <v>404</v>
      </c>
      <c r="E708" t="s">
        <v>687</v>
      </c>
      <c r="F708">
        <v>87</v>
      </c>
      <c r="G708">
        <v>1956</v>
      </c>
      <c r="H708">
        <v>119</v>
      </c>
      <c r="I708">
        <v>21.001000000000001</v>
      </c>
      <c r="J708">
        <v>1614.32</v>
      </c>
      <c r="K708">
        <v>707</v>
      </c>
    </row>
    <row r="709" spans="1:11" x14ac:dyDescent="0.4">
      <c r="A709">
        <v>15078</v>
      </c>
      <c r="B709" t="s">
        <v>1254</v>
      </c>
      <c r="C709" t="s">
        <v>596</v>
      </c>
      <c r="E709" t="s">
        <v>534</v>
      </c>
      <c r="F709">
        <v>13</v>
      </c>
      <c r="G709">
        <v>1983</v>
      </c>
      <c r="H709">
        <v>539</v>
      </c>
      <c r="I709">
        <v>1.75</v>
      </c>
      <c r="J709">
        <v>47.472000000000001</v>
      </c>
      <c r="K709">
        <v>0</v>
      </c>
    </row>
    <row r="710" spans="1:11" x14ac:dyDescent="0.4">
      <c r="A710">
        <v>24502</v>
      </c>
      <c r="B710" t="s">
        <v>1255</v>
      </c>
      <c r="C710" t="s">
        <v>610</v>
      </c>
      <c r="D710" t="s">
        <v>404</v>
      </c>
      <c r="E710" t="s">
        <v>1436</v>
      </c>
      <c r="F710">
        <v>98</v>
      </c>
      <c r="G710">
        <v>1971</v>
      </c>
      <c r="H710">
        <v>381</v>
      </c>
      <c r="I710">
        <v>8.4079999999999995</v>
      </c>
      <c r="J710">
        <v>287.76799999999997</v>
      </c>
      <c r="K710">
        <v>0</v>
      </c>
    </row>
    <row r="711" spans="1:11" x14ac:dyDescent="0.4">
      <c r="A711">
        <v>18104</v>
      </c>
      <c r="B711" t="s">
        <v>1255</v>
      </c>
      <c r="C711" t="s">
        <v>583</v>
      </c>
      <c r="D711" t="s">
        <v>404</v>
      </c>
      <c r="E711" t="s">
        <v>520</v>
      </c>
      <c r="F711">
        <v>64</v>
      </c>
      <c r="G711">
        <v>1978</v>
      </c>
      <c r="H711">
        <v>357</v>
      </c>
      <c r="I711">
        <v>8.6880000000000006</v>
      </c>
      <c r="J711">
        <v>339.005</v>
      </c>
      <c r="K711">
        <v>0</v>
      </c>
    </row>
    <row r="712" spans="1:11" x14ac:dyDescent="0.4">
      <c r="A712">
        <v>23237</v>
      </c>
      <c r="B712" t="s">
        <v>1711</v>
      </c>
      <c r="C712" t="s">
        <v>849</v>
      </c>
      <c r="D712" t="s">
        <v>404</v>
      </c>
      <c r="E712" t="s">
        <v>1436</v>
      </c>
      <c r="F712">
        <v>98</v>
      </c>
      <c r="G712">
        <v>1962</v>
      </c>
      <c r="H712">
        <v>248</v>
      </c>
      <c r="I712">
        <v>14.382999999999999</v>
      </c>
      <c r="J712">
        <v>688.36099999999999</v>
      </c>
      <c r="K712">
        <v>171</v>
      </c>
    </row>
    <row r="713" spans="1:11" x14ac:dyDescent="0.4">
      <c r="A713">
        <v>22116</v>
      </c>
      <c r="B713" t="s">
        <v>1712</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59</v>
      </c>
      <c r="I716">
        <v>31.5</v>
      </c>
      <c r="J716">
        <v>2382.4450000000002</v>
      </c>
      <c r="K716">
        <v>986</v>
      </c>
    </row>
    <row r="717" spans="1:11" x14ac:dyDescent="0.4">
      <c r="A717">
        <v>15058</v>
      </c>
      <c r="B717" t="s">
        <v>1267</v>
      </c>
      <c r="C717" t="s">
        <v>597</v>
      </c>
      <c r="E717" t="s">
        <v>526</v>
      </c>
      <c r="F717">
        <v>20</v>
      </c>
      <c r="G717">
        <v>2004</v>
      </c>
      <c r="H717">
        <v>20</v>
      </c>
      <c r="I717">
        <v>44.375</v>
      </c>
      <c r="J717">
        <v>3150.08</v>
      </c>
      <c r="K717">
        <v>1270</v>
      </c>
    </row>
    <row r="718" spans="1:11" x14ac:dyDescent="0.4">
      <c r="A718">
        <v>24503</v>
      </c>
      <c r="B718" t="s">
        <v>1713</v>
      </c>
      <c r="C718" t="s">
        <v>636</v>
      </c>
      <c r="E718" t="s">
        <v>1436</v>
      </c>
      <c r="F718">
        <v>98</v>
      </c>
      <c r="G718">
        <v>1971</v>
      </c>
      <c r="H718">
        <v>586</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173</v>
      </c>
      <c r="I721">
        <v>19.562999999999999</v>
      </c>
      <c r="J721">
        <v>1165.183</v>
      </c>
      <c r="K721">
        <v>338</v>
      </c>
    </row>
    <row r="722" spans="1:11" x14ac:dyDescent="0.4">
      <c r="A722">
        <v>17055</v>
      </c>
      <c r="B722" t="s">
        <v>1273</v>
      </c>
      <c r="C722" t="s">
        <v>715</v>
      </c>
      <c r="E722" t="s">
        <v>566</v>
      </c>
      <c r="F722">
        <v>86</v>
      </c>
      <c r="G722">
        <v>2000</v>
      </c>
      <c r="H722">
        <v>396</v>
      </c>
      <c r="I722">
        <v>4.4059999999999997</v>
      </c>
      <c r="J722">
        <v>239.77500000000001</v>
      </c>
      <c r="K722">
        <v>48</v>
      </c>
    </row>
    <row r="723" spans="1:11" x14ac:dyDescent="0.4">
      <c r="A723">
        <v>16144</v>
      </c>
      <c r="B723" t="s">
        <v>1273</v>
      </c>
      <c r="C723" t="s">
        <v>665</v>
      </c>
      <c r="E723" t="s">
        <v>566</v>
      </c>
      <c r="F723">
        <v>86</v>
      </c>
      <c r="G723">
        <v>1992</v>
      </c>
      <c r="H723">
        <v>313</v>
      </c>
      <c r="I723">
        <v>8.9849999999999994</v>
      </c>
      <c r="J723">
        <v>440.28800000000001</v>
      </c>
      <c r="K723">
        <v>70</v>
      </c>
    </row>
    <row r="724" spans="1:11" x14ac:dyDescent="0.4">
      <c r="A724">
        <v>24536</v>
      </c>
      <c r="B724" t="s">
        <v>1714</v>
      </c>
      <c r="C724" t="s">
        <v>585</v>
      </c>
      <c r="E724" t="s">
        <v>813</v>
      </c>
      <c r="F724">
        <v>93</v>
      </c>
      <c r="G724">
        <v>1958</v>
      </c>
      <c r="H724">
        <v>346</v>
      </c>
      <c r="I724">
        <v>3.6880000000000002</v>
      </c>
      <c r="J724">
        <v>365.44099999999997</v>
      </c>
      <c r="K724">
        <v>187</v>
      </c>
    </row>
    <row r="725" spans="1:11" x14ac:dyDescent="0.4">
      <c r="A725">
        <v>28036</v>
      </c>
      <c r="B725" t="s">
        <v>1275</v>
      </c>
      <c r="C725" t="s">
        <v>1715</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1716</v>
      </c>
      <c r="C727" t="s">
        <v>1164</v>
      </c>
      <c r="E727" t="s">
        <v>532</v>
      </c>
      <c r="F727">
        <v>1</v>
      </c>
      <c r="G727">
        <v>1967</v>
      </c>
      <c r="H727">
        <v>326</v>
      </c>
      <c r="I727">
        <v>7.6879999999999997</v>
      </c>
      <c r="J727">
        <v>403.87200000000001</v>
      </c>
      <c r="K727">
        <v>101</v>
      </c>
    </row>
    <row r="728" spans="1:11" x14ac:dyDescent="0.4">
      <c r="A728">
        <v>10094</v>
      </c>
      <c r="B728" t="s">
        <v>1282</v>
      </c>
      <c r="C728" t="s">
        <v>747</v>
      </c>
      <c r="E728" t="s">
        <v>604</v>
      </c>
      <c r="F728">
        <v>69</v>
      </c>
      <c r="G728">
        <v>1949</v>
      </c>
      <c r="H728">
        <v>433</v>
      </c>
      <c r="I728">
        <v>5.4379999999999997</v>
      </c>
      <c r="J728">
        <v>177.44800000000001</v>
      </c>
      <c r="K728">
        <v>24</v>
      </c>
    </row>
    <row r="729" spans="1:11" x14ac:dyDescent="0.4">
      <c r="A729">
        <v>11037</v>
      </c>
      <c r="B729" t="s">
        <v>1284</v>
      </c>
      <c r="C729" t="s">
        <v>1285</v>
      </c>
      <c r="E729" t="s">
        <v>532</v>
      </c>
      <c r="F729">
        <v>1</v>
      </c>
      <c r="G729">
        <v>1983</v>
      </c>
      <c r="H729">
        <v>153</v>
      </c>
      <c r="I729">
        <v>19.126000000000001</v>
      </c>
      <c r="J729">
        <v>1377.95</v>
      </c>
      <c r="K729">
        <v>513</v>
      </c>
    </row>
    <row r="730" spans="1:11" x14ac:dyDescent="0.4">
      <c r="A730">
        <v>14094</v>
      </c>
      <c r="B730" t="s">
        <v>1288</v>
      </c>
      <c r="C730" t="s">
        <v>647</v>
      </c>
      <c r="E730" t="s">
        <v>445</v>
      </c>
      <c r="F730">
        <v>43</v>
      </c>
      <c r="G730">
        <v>1954</v>
      </c>
      <c r="H730">
        <v>310</v>
      </c>
      <c r="I730">
        <v>7.6879999999999997</v>
      </c>
      <c r="J730">
        <v>451.72399999999999</v>
      </c>
      <c r="K730">
        <v>117</v>
      </c>
    </row>
    <row r="731" spans="1:11" x14ac:dyDescent="0.4">
      <c r="A731">
        <v>23060</v>
      </c>
      <c r="B731" t="s">
        <v>1289</v>
      </c>
      <c r="C731" t="s">
        <v>629</v>
      </c>
      <c r="E731" t="s">
        <v>523</v>
      </c>
      <c r="F731">
        <v>63</v>
      </c>
      <c r="G731">
        <v>1954</v>
      </c>
      <c r="H731">
        <v>60</v>
      </c>
      <c r="I731">
        <v>32.188000000000002</v>
      </c>
      <c r="J731">
        <v>2373.1390000000001</v>
      </c>
      <c r="K731">
        <v>1172</v>
      </c>
    </row>
    <row r="732" spans="1:11" x14ac:dyDescent="0.4">
      <c r="A732">
        <v>16004</v>
      </c>
      <c r="B732" t="s">
        <v>1292</v>
      </c>
      <c r="C732" t="s">
        <v>715</v>
      </c>
      <c r="E732" t="s">
        <v>523</v>
      </c>
      <c r="F732">
        <v>63</v>
      </c>
      <c r="G732">
        <v>2003</v>
      </c>
      <c r="H732">
        <v>388</v>
      </c>
      <c r="I732">
        <v>8.625</v>
      </c>
      <c r="J732">
        <v>260.67399999999998</v>
      </c>
      <c r="K732">
        <v>0</v>
      </c>
    </row>
    <row r="733" spans="1:11" x14ac:dyDescent="0.4">
      <c r="A733">
        <v>13047</v>
      </c>
      <c r="B733" t="s">
        <v>1294</v>
      </c>
      <c r="C733" t="s">
        <v>565</v>
      </c>
      <c r="E733" t="s">
        <v>642</v>
      </c>
      <c r="F733">
        <v>28</v>
      </c>
      <c r="G733">
        <v>1957</v>
      </c>
      <c r="H733">
        <v>331</v>
      </c>
      <c r="I733">
        <v>11.343999999999999</v>
      </c>
      <c r="J733">
        <v>392.35</v>
      </c>
      <c r="K733">
        <v>0</v>
      </c>
    </row>
    <row r="734" spans="1:11" x14ac:dyDescent="0.4">
      <c r="A734">
        <v>11031</v>
      </c>
      <c r="B734" t="s">
        <v>1295</v>
      </c>
      <c r="C734" t="s">
        <v>574</v>
      </c>
      <c r="E734" t="s">
        <v>612</v>
      </c>
      <c r="F734">
        <v>2</v>
      </c>
      <c r="G734">
        <v>1966</v>
      </c>
      <c r="H734">
        <v>99</v>
      </c>
      <c r="I734">
        <v>22.032</v>
      </c>
      <c r="J734">
        <v>1898.258</v>
      </c>
      <c r="K734">
        <v>969</v>
      </c>
    </row>
    <row r="735" spans="1:11" x14ac:dyDescent="0.4">
      <c r="A735">
        <v>23244</v>
      </c>
      <c r="B735" t="s">
        <v>1299</v>
      </c>
      <c r="C735" t="s">
        <v>602</v>
      </c>
      <c r="E735" t="s">
        <v>47</v>
      </c>
      <c r="F735">
        <v>33</v>
      </c>
      <c r="G735">
        <v>1962</v>
      </c>
      <c r="H735">
        <v>505</v>
      </c>
      <c r="I735">
        <v>2.0939999999999999</v>
      </c>
      <c r="J735">
        <v>83.22</v>
      </c>
      <c r="K735">
        <v>0</v>
      </c>
    </row>
    <row r="736" spans="1:11" x14ac:dyDescent="0.4">
      <c r="A736">
        <v>22012</v>
      </c>
      <c r="B736" t="s">
        <v>1300</v>
      </c>
      <c r="C736" t="s">
        <v>572</v>
      </c>
      <c r="E736" t="s">
        <v>445</v>
      </c>
      <c r="F736">
        <v>43</v>
      </c>
      <c r="G736">
        <v>1980</v>
      </c>
      <c r="H736">
        <v>772</v>
      </c>
      <c r="I736">
        <v>0</v>
      </c>
      <c r="J736">
        <v>0</v>
      </c>
      <c r="K736">
        <v>0</v>
      </c>
    </row>
    <row r="737" spans="1:11" x14ac:dyDescent="0.4">
      <c r="A737">
        <v>24281</v>
      </c>
      <c r="B737" t="s">
        <v>1300</v>
      </c>
      <c r="C737" t="s">
        <v>572</v>
      </c>
      <c r="E737" t="s">
        <v>446</v>
      </c>
      <c r="F737">
        <v>52</v>
      </c>
      <c r="G737">
        <v>1969</v>
      </c>
      <c r="H737">
        <v>488</v>
      </c>
      <c r="I737">
        <v>2.4380000000000002</v>
      </c>
      <c r="J737">
        <v>101.85</v>
      </c>
      <c r="K737">
        <v>0</v>
      </c>
    </row>
    <row r="738" spans="1:11" x14ac:dyDescent="0.4">
      <c r="A738">
        <v>21795</v>
      </c>
      <c r="B738" t="s">
        <v>1302</v>
      </c>
      <c r="C738" t="s">
        <v>668</v>
      </c>
      <c r="E738" t="s">
        <v>591</v>
      </c>
      <c r="F738">
        <v>27</v>
      </c>
      <c r="G738">
        <v>1956</v>
      </c>
      <c r="H738">
        <v>773</v>
      </c>
      <c r="I738">
        <v>0</v>
      </c>
      <c r="J738">
        <v>0</v>
      </c>
      <c r="K738">
        <v>0</v>
      </c>
    </row>
    <row r="739" spans="1:11" x14ac:dyDescent="0.4">
      <c r="A739">
        <v>24504</v>
      </c>
      <c r="B739" t="s">
        <v>1717</v>
      </c>
      <c r="C739" t="s">
        <v>579</v>
      </c>
      <c r="E739" t="s">
        <v>1368</v>
      </c>
      <c r="F739">
        <v>96</v>
      </c>
      <c r="G739">
        <v>1978</v>
      </c>
      <c r="H739">
        <v>245</v>
      </c>
      <c r="I739">
        <v>15.000999999999999</v>
      </c>
      <c r="J739">
        <v>702.05600000000004</v>
      </c>
      <c r="K739">
        <v>119</v>
      </c>
    </row>
    <row r="740" spans="1:11" x14ac:dyDescent="0.4">
      <c r="A740">
        <v>18082</v>
      </c>
      <c r="B740" t="s">
        <v>1307</v>
      </c>
      <c r="C740" t="s">
        <v>588</v>
      </c>
      <c r="E740" t="s">
        <v>524</v>
      </c>
      <c r="F740">
        <v>89</v>
      </c>
      <c r="G740">
        <v>1962</v>
      </c>
      <c r="H740">
        <v>572</v>
      </c>
      <c r="I740">
        <v>1</v>
      </c>
      <c r="J740">
        <v>32.798999999999999</v>
      </c>
      <c r="K740">
        <v>0</v>
      </c>
    </row>
    <row r="741" spans="1:11" x14ac:dyDescent="0.4">
      <c r="A741">
        <v>16010</v>
      </c>
      <c r="B741" t="s">
        <v>1311</v>
      </c>
      <c r="C741" t="s">
        <v>780</v>
      </c>
      <c r="D741" t="s">
        <v>404</v>
      </c>
      <c r="E741" t="s">
        <v>526</v>
      </c>
      <c r="F741">
        <v>20</v>
      </c>
      <c r="G741">
        <v>1962</v>
      </c>
      <c r="H741">
        <v>199</v>
      </c>
      <c r="I741">
        <v>13.5</v>
      </c>
      <c r="J741">
        <v>991.23199999999997</v>
      </c>
      <c r="K741">
        <v>397</v>
      </c>
    </row>
    <row r="742" spans="1:11" x14ac:dyDescent="0.4">
      <c r="A742">
        <v>99600</v>
      </c>
      <c r="B742" t="s">
        <v>1312</v>
      </c>
      <c r="C742" t="s">
        <v>588</v>
      </c>
      <c r="E742" t="s">
        <v>31</v>
      </c>
      <c r="F742">
        <v>19</v>
      </c>
      <c r="G742">
        <v>1966</v>
      </c>
      <c r="H742">
        <v>380</v>
      </c>
      <c r="I742">
        <v>6.5629999999999997</v>
      </c>
      <c r="J742">
        <v>292.57</v>
      </c>
      <c r="K742">
        <v>62</v>
      </c>
    </row>
    <row r="743" spans="1:11" x14ac:dyDescent="0.4">
      <c r="A743">
        <v>15080</v>
      </c>
      <c r="B743" t="s">
        <v>1313</v>
      </c>
      <c r="C743" t="s">
        <v>766</v>
      </c>
      <c r="E743" t="s">
        <v>534</v>
      </c>
      <c r="F743">
        <v>13</v>
      </c>
      <c r="G743">
        <v>1983</v>
      </c>
      <c r="H743">
        <v>540</v>
      </c>
      <c r="I743">
        <v>1.75</v>
      </c>
      <c r="J743">
        <v>47.472000000000001</v>
      </c>
      <c r="K743">
        <v>0</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411</v>
      </c>
      <c r="I746">
        <v>6</v>
      </c>
      <c r="J746">
        <v>218.23</v>
      </c>
      <c r="K746">
        <v>0</v>
      </c>
    </row>
    <row r="747" spans="1:11" x14ac:dyDescent="0.4">
      <c r="A747">
        <v>22114</v>
      </c>
      <c r="B747" t="s">
        <v>1718</v>
      </c>
      <c r="C747" t="s">
        <v>614</v>
      </c>
      <c r="D747" t="s">
        <v>404</v>
      </c>
      <c r="E747" t="s">
        <v>620</v>
      </c>
      <c r="F747">
        <v>73</v>
      </c>
      <c r="G747">
        <v>1955</v>
      </c>
      <c r="H747">
        <v>464</v>
      </c>
      <c r="I747">
        <v>1.516</v>
      </c>
      <c r="J747">
        <v>133.874</v>
      </c>
      <c r="K747">
        <v>58</v>
      </c>
    </row>
    <row r="748" spans="1:11" x14ac:dyDescent="0.4">
      <c r="A748">
        <v>18109</v>
      </c>
      <c r="B748" t="s">
        <v>1316</v>
      </c>
      <c r="C748" t="s">
        <v>572</v>
      </c>
      <c r="E748" t="s">
        <v>803</v>
      </c>
      <c r="F748">
        <v>90</v>
      </c>
      <c r="G748">
        <v>1986</v>
      </c>
      <c r="H748">
        <v>95</v>
      </c>
      <c r="I748">
        <v>27.812999999999999</v>
      </c>
      <c r="J748">
        <v>1941.4010000000001</v>
      </c>
      <c r="K748">
        <v>963</v>
      </c>
    </row>
    <row r="749" spans="1:11" x14ac:dyDescent="0.4">
      <c r="A749">
        <v>20569</v>
      </c>
      <c r="B749" t="s">
        <v>1316</v>
      </c>
      <c r="C749" t="s">
        <v>692</v>
      </c>
      <c r="E749" t="s">
        <v>803</v>
      </c>
      <c r="F749">
        <v>90</v>
      </c>
      <c r="G749">
        <v>1994</v>
      </c>
      <c r="H749">
        <v>481</v>
      </c>
      <c r="I749">
        <v>0.93799999999999994</v>
      </c>
      <c r="J749">
        <v>109.169</v>
      </c>
      <c r="K749">
        <v>66</v>
      </c>
    </row>
    <row r="750" spans="1:11" x14ac:dyDescent="0.4">
      <c r="A750">
        <v>19058</v>
      </c>
      <c r="B750" t="s">
        <v>1317</v>
      </c>
      <c r="C750" t="s">
        <v>835</v>
      </c>
      <c r="D750" t="s">
        <v>678</v>
      </c>
      <c r="E750" t="s">
        <v>803</v>
      </c>
      <c r="F750">
        <v>90</v>
      </c>
      <c r="G750">
        <v>2010</v>
      </c>
      <c r="H750">
        <v>166</v>
      </c>
      <c r="I750">
        <v>19.687999999999999</v>
      </c>
      <c r="J750">
        <v>1224.6469999999999</v>
      </c>
      <c r="K750">
        <v>434</v>
      </c>
    </row>
    <row r="751" spans="1:11" x14ac:dyDescent="0.4">
      <c r="A751">
        <v>21071</v>
      </c>
      <c r="B751" t="s">
        <v>1319</v>
      </c>
      <c r="C751" t="s">
        <v>654</v>
      </c>
      <c r="D751" t="s">
        <v>678</v>
      </c>
      <c r="E751" t="s">
        <v>524</v>
      </c>
      <c r="F751">
        <v>89</v>
      </c>
      <c r="G751">
        <v>2010</v>
      </c>
      <c r="H751">
        <v>428</v>
      </c>
      <c r="I751">
        <v>5.484</v>
      </c>
      <c r="J751">
        <v>182.92099999999999</v>
      </c>
      <c r="K751">
        <v>0</v>
      </c>
    </row>
    <row r="752" spans="1:11" x14ac:dyDescent="0.4">
      <c r="A752">
        <v>18135</v>
      </c>
      <c r="B752" t="s">
        <v>1321</v>
      </c>
      <c r="C752" t="s">
        <v>711</v>
      </c>
      <c r="D752" t="s">
        <v>404</v>
      </c>
      <c r="E752" t="s">
        <v>532</v>
      </c>
      <c r="F752">
        <v>1</v>
      </c>
      <c r="G752">
        <v>1967</v>
      </c>
      <c r="H752">
        <v>454</v>
      </c>
      <c r="I752">
        <v>4.407</v>
      </c>
      <c r="J752">
        <v>153.501</v>
      </c>
      <c r="K752">
        <v>0</v>
      </c>
    </row>
    <row r="753" spans="1:11" x14ac:dyDescent="0.4">
      <c r="A753">
        <v>24532</v>
      </c>
      <c r="B753" t="s">
        <v>917</v>
      </c>
      <c r="C753" t="s">
        <v>602</v>
      </c>
      <c r="E753" t="s">
        <v>1607</v>
      </c>
      <c r="F753">
        <v>101</v>
      </c>
      <c r="G753">
        <v>1987</v>
      </c>
      <c r="H753">
        <v>492</v>
      </c>
      <c r="I753">
        <v>2.7810000000000001</v>
      </c>
      <c r="J753">
        <v>93.917000000000002</v>
      </c>
      <c r="K753">
        <v>0</v>
      </c>
    </row>
    <row r="754" spans="1:11" x14ac:dyDescent="0.4">
      <c r="A754">
        <v>21050</v>
      </c>
      <c r="B754" t="s">
        <v>1322</v>
      </c>
      <c r="C754" t="s">
        <v>597</v>
      </c>
      <c r="E754" t="s">
        <v>591</v>
      </c>
      <c r="F754">
        <v>27</v>
      </c>
      <c r="G754">
        <v>1987</v>
      </c>
      <c r="H754">
        <v>42</v>
      </c>
      <c r="I754">
        <v>44.75</v>
      </c>
      <c r="J754">
        <v>2668.4470000000001</v>
      </c>
      <c r="K754">
        <v>774</v>
      </c>
    </row>
    <row r="755" spans="1:11" x14ac:dyDescent="0.4">
      <c r="A755">
        <v>96030</v>
      </c>
      <c r="B755" t="s">
        <v>1322</v>
      </c>
      <c r="C755" t="s">
        <v>602</v>
      </c>
      <c r="E755" t="s">
        <v>532</v>
      </c>
      <c r="F755">
        <v>1</v>
      </c>
      <c r="G755">
        <v>1950</v>
      </c>
      <c r="H755">
        <v>776</v>
      </c>
      <c r="I755">
        <v>0</v>
      </c>
      <c r="J755">
        <v>0</v>
      </c>
      <c r="K755">
        <v>0</v>
      </c>
    </row>
    <row r="756" spans="1:11" x14ac:dyDescent="0.4">
      <c r="A756">
        <v>18061</v>
      </c>
      <c r="B756" t="s">
        <v>1323</v>
      </c>
      <c r="C756" t="s">
        <v>908</v>
      </c>
      <c r="D756" t="s">
        <v>404</v>
      </c>
      <c r="E756" t="s">
        <v>532</v>
      </c>
      <c r="F756">
        <v>1</v>
      </c>
      <c r="G756">
        <v>1957</v>
      </c>
      <c r="H756">
        <v>777</v>
      </c>
      <c r="I756">
        <v>0</v>
      </c>
      <c r="J756">
        <v>0</v>
      </c>
      <c r="K756">
        <v>0</v>
      </c>
    </row>
    <row r="757" spans="1:11" x14ac:dyDescent="0.4">
      <c r="A757">
        <v>24533</v>
      </c>
      <c r="B757" t="s">
        <v>1719</v>
      </c>
      <c r="C757" t="s">
        <v>654</v>
      </c>
      <c r="D757" t="s">
        <v>404</v>
      </c>
      <c r="E757" t="s">
        <v>1607</v>
      </c>
      <c r="F757">
        <v>101</v>
      </c>
      <c r="G757">
        <v>1965</v>
      </c>
      <c r="H757">
        <v>778</v>
      </c>
      <c r="I757">
        <v>0</v>
      </c>
      <c r="J757">
        <v>0</v>
      </c>
      <c r="K757">
        <v>0</v>
      </c>
    </row>
    <row r="758" spans="1:11" x14ac:dyDescent="0.4">
      <c r="A758">
        <v>18052</v>
      </c>
      <c r="B758" t="s">
        <v>1326</v>
      </c>
      <c r="C758" t="s">
        <v>647</v>
      </c>
      <c r="E758" t="s">
        <v>786</v>
      </c>
      <c r="F758">
        <v>56</v>
      </c>
      <c r="G758">
        <v>1964</v>
      </c>
      <c r="H758">
        <v>317</v>
      </c>
      <c r="I758">
        <v>10.157</v>
      </c>
      <c r="J758">
        <v>428.24099999999999</v>
      </c>
      <c r="K758">
        <v>43</v>
      </c>
    </row>
    <row r="759" spans="1:11" x14ac:dyDescent="0.4">
      <c r="A759">
        <v>23206</v>
      </c>
      <c r="B759" t="s">
        <v>1720</v>
      </c>
      <c r="C759" t="s">
        <v>623</v>
      </c>
      <c r="E759" t="s">
        <v>813</v>
      </c>
      <c r="F759">
        <v>93</v>
      </c>
      <c r="G759">
        <v>2006</v>
      </c>
      <c r="H759">
        <v>779</v>
      </c>
      <c r="I759">
        <v>0</v>
      </c>
      <c r="J759">
        <v>0</v>
      </c>
      <c r="K759">
        <v>0</v>
      </c>
    </row>
    <row r="760" spans="1:11" x14ac:dyDescent="0.4">
      <c r="A760">
        <v>23207</v>
      </c>
      <c r="B760" t="s">
        <v>1721</v>
      </c>
      <c r="C760" t="s">
        <v>917</v>
      </c>
      <c r="D760" t="s">
        <v>399</v>
      </c>
      <c r="E760" t="s">
        <v>813</v>
      </c>
      <c r="F760">
        <v>93</v>
      </c>
      <c r="G760">
        <v>2007</v>
      </c>
      <c r="H760">
        <v>780</v>
      </c>
      <c r="I760">
        <v>0</v>
      </c>
      <c r="J760">
        <v>0</v>
      </c>
      <c r="K760">
        <v>0</v>
      </c>
    </row>
    <row r="761" spans="1:11" x14ac:dyDescent="0.4">
      <c r="A761">
        <v>15075</v>
      </c>
      <c r="B761" t="s">
        <v>1330</v>
      </c>
      <c r="C761" t="s">
        <v>626</v>
      </c>
      <c r="D761" t="s">
        <v>404</v>
      </c>
      <c r="E761" t="s">
        <v>532</v>
      </c>
      <c r="F761">
        <v>1</v>
      </c>
      <c r="G761">
        <v>1956</v>
      </c>
      <c r="H761">
        <v>417</v>
      </c>
      <c r="I761">
        <v>5.282</v>
      </c>
      <c r="J761">
        <v>199.851</v>
      </c>
      <c r="K761">
        <v>0</v>
      </c>
    </row>
    <row r="762" spans="1:11" x14ac:dyDescent="0.4">
      <c r="A762">
        <v>98352</v>
      </c>
      <c r="B762" t="s">
        <v>1331</v>
      </c>
      <c r="C762" t="s">
        <v>645</v>
      </c>
      <c r="D762" t="s">
        <v>404</v>
      </c>
      <c r="E762" t="s">
        <v>532</v>
      </c>
      <c r="F762">
        <v>1</v>
      </c>
      <c r="G762">
        <v>1967</v>
      </c>
      <c r="H762">
        <v>450</v>
      </c>
      <c r="I762">
        <v>4.3760000000000003</v>
      </c>
      <c r="J762">
        <v>160.67099999999999</v>
      </c>
      <c r="K762">
        <v>0</v>
      </c>
    </row>
    <row r="763" spans="1:11" x14ac:dyDescent="0.4">
      <c r="A763">
        <v>96205</v>
      </c>
      <c r="B763" t="s">
        <v>1332</v>
      </c>
      <c r="C763" t="s">
        <v>623</v>
      </c>
      <c r="E763" t="s">
        <v>532</v>
      </c>
      <c r="F763">
        <v>1</v>
      </c>
      <c r="G763">
        <v>1953</v>
      </c>
      <c r="H763">
        <v>409</v>
      </c>
      <c r="I763">
        <v>6.282</v>
      </c>
      <c r="J763">
        <v>225.64099999999999</v>
      </c>
      <c r="K763">
        <v>0</v>
      </c>
    </row>
    <row r="764" spans="1:11" x14ac:dyDescent="0.4">
      <c r="A764">
        <v>22119</v>
      </c>
      <c r="B764" t="s">
        <v>1722</v>
      </c>
      <c r="C764" t="s">
        <v>814</v>
      </c>
      <c r="D764" t="s">
        <v>404</v>
      </c>
      <c r="E764" t="s">
        <v>566</v>
      </c>
      <c r="F764">
        <v>86</v>
      </c>
      <c r="G764">
        <v>1998</v>
      </c>
      <c r="H764">
        <v>12</v>
      </c>
      <c r="I764">
        <v>52.5</v>
      </c>
      <c r="J764">
        <v>3500.105</v>
      </c>
      <c r="K764">
        <v>1348</v>
      </c>
    </row>
    <row r="765" spans="1:11" x14ac:dyDescent="0.4">
      <c r="A765">
        <v>20527</v>
      </c>
      <c r="B765" t="s">
        <v>1333</v>
      </c>
      <c r="C765" t="s">
        <v>629</v>
      </c>
      <c r="E765" t="s">
        <v>566</v>
      </c>
      <c r="F765">
        <v>86</v>
      </c>
      <c r="G765">
        <v>1989</v>
      </c>
      <c r="H765">
        <v>131</v>
      </c>
      <c r="I765">
        <v>19.937999999999999</v>
      </c>
      <c r="J765">
        <v>1525.595</v>
      </c>
      <c r="K765">
        <v>651</v>
      </c>
    </row>
    <row r="766" spans="1:11" x14ac:dyDescent="0.4">
      <c r="A766">
        <v>21819</v>
      </c>
      <c r="B766" t="s">
        <v>1334</v>
      </c>
      <c r="C766" t="s">
        <v>641</v>
      </c>
      <c r="E766" t="s">
        <v>51</v>
      </c>
      <c r="F766">
        <v>36</v>
      </c>
      <c r="G766">
        <v>1952</v>
      </c>
      <c r="H766">
        <v>781</v>
      </c>
      <c r="I766">
        <v>0</v>
      </c>
      <c r="J766">
        <v>0</v>
      </c>
      <c r="K766">
        <v>0</v>
      </c>
    </row>
    <row r="767" spans="1:11" x14ac:dyDescent="0.4">
      <c r="A767">
        <v>17093</v>
      </c>
      <c r="B767" t="s">
        <v>1335</v>
      </c>
      <c r="C767" t="s">
        <v>1244</v>
      </c>
      <c r="E767" t="s">
        <v>523</v>
      </c>
      <c r="F767">
        <v>63</v>
      </c>
      <c r="G767">
        <v>1967</v>
      </c>
      <c r="H767">
        <v>85</v>
      </c>
      <c r="I767">
        <v>26.187999999999999</v>
      </c>
      <c r="J767">
        <v>2011.184</v>
      </c>
      <c r="K767">
        <v>1013</v>
      </c>
    </row>
    <row r="768" spans="1:11" x14ac:dyDescent="0.4">
      <c r="A768">
        <v>10047</v>
      </c>
      <c r="B768" t="s">
        <v>1335</v>
      </c>
      <c r="C768" t="s">
        <v>665</v>
      </c>
      <c r="E768" t="s">
        <v>523</v>
      </c>
      <c r="F768">
        <v>63</v>
      </c>
      <c r="G768">
        <v>1997</v>
      </c>
      <c r="H768">
        <v>254</v>
      </c>
      <c r="I768">
        <v>18.780999999999999</v>
      </c>
      <c r="J768">
        <v>673.71100000000001</v>
      </c>
      <c r="K768">
        <v>0</v>
      </c>
    </row>
    <row r="769" spans="1:11" x14ac:dyDescent="0.4">
      <c r="A769">
        <v>22147</v>
      </c>
      <c r="B769" t="s">
        <v>1723</v>
      </c>
      <c r="C769" t="s">
        <v>603</v>
      </c>
      <c r="E769" t="s">
        <v>1436</v>
      </c>
      <c r="F769">
        <v>98</v>
      </c>
      <c r="G769">
        <v>1958</v>
      </c>
      <c r="H769">
        <v>213</v>
      </c>
      <c r="I769">
        <v>20.687999999999999</v>
      </c>
      <c r="J769">
        <v>873.86199999999997</v>
      </c>
      <c r="K769">
        <v>132</v>
      </c>
    </row>
    <row r="770" spans="1:11" x14ac:dyDescent="0.4">
      <c r="A770">
        <v>22149</v>
      </c>
      <c r="B770" t="s">
        <v>1724</v>
      </c>
      <c r="C770" t="s">
        <v>780</v>
      </c>
      <c r="D770" t="s">
        <v>404</v>
      </c>
      <c r="E770" t="s">
        <v>1436</v>
      </c>
      <c r="F770">
        <v>98</v>
      </c>
      <c r="G770">
        <v>1964</v>
      </c>
      <c r="H770">
        <v>209</v>
      </c>
      <c r="I770">
        <v>21.062999999999999</v>
      </c>
      <c r="J770">
        <v>885.24699999999996</v>
      </c>
      <c r="K770">
        <v>132</v>
      </c>
    </row>
    <row r="771" spans="1:11" x14ac:dyDescent="0.4">
      <c r="A771">
        <v>97272</v>
      </c>
      <c r="B771" t="s">
        <v>1337</v>
      </c>
      <c r="C771" t="s">
        <v>629</v>
      </c>
      <c r="E771" t="s">
        <v>532</v>
      </c>
      <c r="F771">
        <v>1</v>
      </c>
      <c r="G771">
        <v>1957</v>
      </c>
      <c r="H771">
        <v>490</v>
      </c>
      <c r="I771">
        <v>2.5630000000000002</v>
      </c>
      <c r="J771">
        <v>99.32</v>
      </c>
      <c r="K771">
        <v>0</v>
      </c>
    </row>
    <row r="772" spans="1:11" x14ac:dyDescent="0.4">
      <c r="A772">
        <v>22124</v>
      </c>
      <c r="B772" t="s">
        <v>1725</v>
      </c>
      <c r="C772" t="s">
        <v>1036</v>
      </c>
      <c r="D772" t="s">
        <v>404</v>
      </c>
      <c r="E772" t="s">
        <v>618</v>
      </c>
      <c r="F772">
        <v>95</v>
      </c>
      <c r="G772">
        <v>1968</v>
      </c>
      <c r="H772">
        <v>473</v>
      </c>
      <c r="I772">
        <v>2.375</v>
      </c>
      <c r="J772">
        <v>123.739</v>
      </c>
      <c r="K772">
        <v>30</v>
      </c>
    </row>
    <row r="773" spans="1:11" x14ac:dyDescent="0.4">
      <c r="A773">
        <v>15068</v>
      </c>
      <c r="B773" t="s">
        <v>1338</v>
      </c>
      <c r="C773" t="s">
        <v>766</v>
      </c>
      <c r="E773" t="s">
        <v>634</v>
      </c>
      <c r="F773">
        <v>24</v>
      </c>
      <c r="G773">
        <v>1956</v>
      </c>
      <c r="H773">
        <v>100</v>
      </c>
      <c r="I773">
        <v>24.312999999999999</v>
      </c>
      <c r="J773">
        <v>1872.6990000000001</v>
      </c>
      <c r="K773">
        <v>933</v>
      </c>
    </row>
    <row r="774" spans="1:11" x14ac:dyDescent="0.4">
      <c r="A774">
        <v>19005</v>
      </c>
      <c r="B774" t="s">
        <v>1339</v>
      </c>
      <c r="C774" t="s">
        <v>681</v>
      </c>
      <c r="E774" t="s">
        <v>642</v>
      </c>
      <c r="F774">
        <v>28</v>
      </c>
      <c r="G774">
        <v>1959</v>
      </c>
      <c r="H774">
        <v>543</v>
      </c>
      <c r="I774">
        <v>1.125</v>
      </c>
      <c r="J774">
        <v>45.435000000000002</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447</v>
      </c>
      <c r="I778">
        <v>3.75</v>
      </c>
      <c r="J778">
        <v>164.03100000000001</v>
      </c>
      <c r="K778">
        <v>0</v>
      </c>
    </row>
    <row r="779" spans="1:11" x14ac:dyDescent="0.4">
      <c r="A779">
        <v>24514</v>
      </c>
      <c r="B779" t="s">
        <v>1348</v>
      </c>
      <c r="C779" t="s">
        <v>766</v>
      </c>
      <c r="E779" t="s">
        <v>803</v>
      </c>
      <c r="F779">
        <v>90</v>
      </c>
      <c r="G779">
        <v>1998</v>
      </c>
      <c r="H779">
        <v>535</v>
      </c>
      <c r="I779">
        <v>2</v>
      </c>
      <c r="J779">
        <v>53.31</v>
      </c>
      <c r="K779">
        <v>0</v>
      </c>
    </row>
    <row r="780" spans="1:11" x14ac:dyDescent="0.4">
      <c r="A780">
        <v>23254</v>
      </c>
      <c r="B780" t="s">
        <v>1348</v>
      </c>
      <c r="C780" t="s">
        <v>589</v>
      </c>
      <c r="E780" t="s">
        <v>573</v>
      </c>
      <c r="F780">
        <v>79</v>
      </c>
      <c r="G780">
        <v>2000</v>
      </c>
      <c r="H780">
        <v>426</v>
      </c>
      <c r="I780">
        <v>2.8130000000000002</v>
      </c>
      <c r="J780">
        <v>186.12</v>
      </c>
      <c r="K780">
        <v>65</v>
      </c>
    </row>
    <row r="781" spans="1:11" x14ac:dyDescent="0.4">
      <c r="A781">
        <v>24275</v>
      </c>
      <c r="B781" t="s">
        <v>1351</v>
      </c>
      <c r="C781" t="s">
        <v>665</v>
      </c>
      <c r="E781" t="s">
        <v>446</v>
      </c>
      <c r="F781">
        <v>52</v>
      </c>
      <c r="G781">
        <v>1963</v>
      </c>
      <c r="H781">
        <v>375</v>
      </c>
      <c r="I781">
        <v>9.0009999999999994</v>
      </c>
      <c r="J781">
        <v>308.553</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189</v>
      </c>
      <c r="I783">
        <v>16.157</v>
      </c>
      <c r="J783">
        <v>1052.47</v>
      </c>
      <c r="K783">
        <v>372</v>
      </c>
    </row>
    <row r="784" spans="1:11" x14ac:dyDescent="0.4">
      <c r="A784">
        <v>22180</v>
      </c>
      <c r="B784" t="s">
        <v>1727</v>
      </c>
      <c r="C784" t="s">
        <v>708</v>
      </c>
      <c r="D784" t="s">
        <v>399</v>
      </c>
      <c r="E784" t="s">
        <v>593</v>
      </c>
      <c r="F784">
        <v>16</v>
      </c>
      <c r="G784">
        <v>2007</v>
      </c>
      <c r="H784">
        <v>78</v>
      </c>
      <c r="I784">
        <v>36.625</v>
      </c>
      <c r="J784">
        <v>2087.9160000000002</v>
      </c>
      <c r="K784">
        <v>682</v>
      </c>
    </row>
    <row r="785" spans="1:11" x14ac:dyDescent="0.4">
      <c r="A785">
        <v>23086</v>
      </c>
      <c r="B785" t="s">
        <v>1355</v>
      </c>
      <c r="C785" t="s">
        <v>588</v>
      </c>
      <c r="E785" t="s">
        <v>445</v>
      </c>
      <c r="F785">
        <v>43</v>
      </c>
      <c r="G785">
        <v>1955</v>
      </c>
      <c r="H785">
        <v>286</v>
      </c>
      <c r="I785">
        <v>9.6880000000000006</v>
      </c>
      <c r="J785">
        <v>520.76400000000001</v>
      </c>
      <c r="K785">
        <v>117</v>
      </c>
    </row>
    <row r="786" spans="1:11" x14ac:dyDescent="0.4">
      <c r="A786">
        <v>26010</v>
      </c>
      <c r="B786" t="s">
        <v>1357</v>
      </c>
      <c r="C786" t="s">
        <v>574</v>
      </c>
      <c r="E786" t="s">
        <v>532</v>
      </c>
      <c r="F786">
        <v>1</v>
      </c>
      <c r="G786">
        <v>1953</v>
      </c>
      <c r="H786">
        <v>83</v>
      </c>
      <c r="I786">
        <v>36.25</v>
      </c>
      <c r="J786">
        <v>2040.923</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419</v>
      </c>
      <c r="I788">
        <v>5.3760000000000003</v>
      </c>
      <c r="J788">
        <v>194.22499999999999</v>
      </c>
      <c r="K788">
        <v>0</v>
      </c>
    </row>
    <row r="789" spans="1:11" x14ac:dyDescent="0.4">
      <c r="A789">
        <v>20509</v>
      </c>
      <c r="B789" t="s">
        <v>1361</v>
      </c>
      <c r="C789" t="s">
        <v>766</v>
      </c>
      <c r="E789" t="s">
        <v>789</v>
      </c>
      <c r="F789">
        <v>45</v>
      </c>
      <c r="G789">
        <v>1971</v>
      </c>
      <c r="H789">
        <v>230</v>
      </c>
      <c r="I789">
        <v>9.0009999999999994</v>
      </c>
      <c r="J789">
        <v>770.226</v>
      </c>
      <c r="K789">
        <v>353</v>
      </c>
    </row>
    <row r="790" spans="1:11" x14ac:dyDescent="0.4">
      <c r="A790">
        <v>19031</v>
      </c>
      <c r="B790" t="s">
        <v>1362</v>
      </c>
      <c r="C790" t="s">
        <v>823</v>
      </c>
      <c r="E790" t="s">
        <v>604</v>
      </c>
      <c r="F790">
        <v>69</v>
      </c>
      <c r="G790">
        <v>2003</v>
      </c>
      <c r="H790">
        <v>386</v>
      </c>
      <c r="I790">
        <v>3.9380000000000002</v>
      </c>
      <c r="J790">
        <v>269.57600000000002</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A889-F458-42DC-AABF-F8170957E681}">
  <sheetPr codeName="List3">
    <tabColor rgb="FF00B0F0"/>
  </sheetPr>
  <dimension ref="A1:H668"/>
  <sheetViews>
    <sheetView topLeftCell="A66" workbookViewId="0">
      <selection activeCell="B105" sqref="B105:F105"/>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24055</v>
      </c>
      <c r="F1" s="454"/>
      <c r="G1" s="301" t="s">
        <v>181</v>
      </c>
      <c r="H1" s="13"/>
    </row>
    <row r="2" spans="1:8" ht="13.2" customHeight="1" x14ac:dyDescent="0.4">
      <c r="A2" s="453"/>
      <c r="B2" s="453" t="s">
        <v>1728</v>
      </c>
      <c r="C2" s="455"/>
      <c r="D2" s="453"/>
      <c r="E2" s="453"/>
      <c r="F2" s="453"/>
      <c r="H2" s="13"/>
    </row>
    <row r="3" spans="1:8" ht="13.2" customHeight="1" thickBot="1" x14ac:dyDescent="0.5">
      <c r="A3" s="456" t="s">
        <v>1729</v>
      </c>
      <c r="B3" s="456" t="s">
        <v>1502</v>
      </c>
      <c r="C3" s="457" t="s">
        <v>1730</v>
      </c>
      <c r="D3" s="456"/>
      <c r="E3" s="458">
        <v>45591</v>
      </c>
      <c r="F3" s="459" t="s">
        <v>1731</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1732</v>
      </c>
      <c r="B8" s="462" t="s">
        <v>1733</v>
      </c>
      <c r="C8" s="461" t="s">
        <v>378</v>
      </c>
      <c r="D8" s="461">
        <v>1</v>
      </c>
      <c r="E8" s="460" t="s">
        <v>379</v>
      </c>
      <c r="F8" s="460" t="s">
        <v>1734</v>
      </c>
      <c r="G8" s="299"/>
      <c r="H8" s="13"/>
    </row>
    <row r="9" spans="1:8" ht="13.3" thickBot="1" x14ac:dyDescent="0.5">
      <c r="A9" s="463">
        <v>13027</v>
      </c>
      <c r="B9" s="464" t="s">
        <v>1735</v>
      </c>
      <c r="C9" s="464" t="s">
        <v>520</v>
      </c>
      <c r="D9" s="464"/>
      <c r="E9" s="463">
        <v>37</v>
      </c>
      <c r="F9" s="463" t="s">
        <v>1736</v>
      </c>
      <c r="G9" s="299" t="s">
        <v>192</v>
      </c>
      <c r="H9" s="13"/>
    </row>
    <row r="10" spans="1:8" ht="12.9" x14ac:dyDescent="0.45">
      <c r="A10" s="463">
        <v>13029</v>
      </c>
      <c r="B10" s="464" t="s">
        <v>1737</v>
      </c>
      <c r="C10" s="464" t="s">
        <v>520</v>
      </c>
      <c r="D10" s="464"/>
      <c r="E10" s="463">
        <v>25</v>
      </c>
      <c r="F10" s="463" t="s">
        <v>1738</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1732</v>
      </c>
      <c r="B13" s="462" t="s">
        <v>1733</v>
      </c>
      <c r="C13" s="461" t="s">
        <v>378</v>
      </c>
      <c r="D13" s="461">
        <v>2</v>
      </c>
      <c r="E13" s="460" t="s">
        <v>379</v>
      </c>
      <c r="F13" s="460" t="s">
        <v>1739</v>
      </c>
      <c r="G13" s="299"/>
      <c r="H13" s="13"/>
    </row>
    <row r="14" spans="1:8" ht="13.3" thickBot="1" x14ac:dyDescent="0.5">
      <c r="A14" s="463">
        <v>14079</v>
      </c>
      <c r="B14" s="464" t="s">
        <v>1740</v>
      </c>
      <c r="C14" s="464" t="s">
        <v>1741</v>
      </c>
      <c r="D14" s="464"/>
      <c r="E14" s="463">
        <v>68</v>
      </c>
      <c r="F14" s="463" t="s">
        <v>1742</v>
      </c>
      <c r="G14" s="299"/>
      <c r="H14" s="13"/>
    </row>
    <row r="15" spans="1:8" ht="12.9" x14ac:dyDescent="0.45">
      <c r="A15" s="463">
        <v>27039</v>
      </c>
      <c r="B15" s="464" t="s">
        <v>1743</v>
      </c>
      <c r="C15" s="464" t="s">
        <v>1368</v>
      </c>
      <c r="D15" s="464"/>
      <c r="E15" s="463">
        <v>5</v>
      </c>
      <c r="F15" s="463" t="s">
        <v>1744</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1732</v>
      </c>
      <c r="B18" s="462" t="s">
        <v>1733</v>
      </c>
      <c r="C18" s="461" t="s">
        <v>378</v>
      </c>
      <c r="D18" s="461">
        <v>3</v>
      </c>
      <c r="E18" s="460" t="s">
        <v>379</v>
      </c>
      <c r="F18" s="460" t="s">
        <v>1745</v>
      </c>
      <c r="G18" s="299"/>
      <c r="H18" s="13"/>
    </row>
    <row r="19" spans="1:8" ht="13.3" thickBot="1" x14ac:dyDescent="0.5">
      <c r="A19" s="463">
        <v>21756</v>
      </c>
      <c r="B19" s="464" t="s">
        <v>1746</v>
      </c>
      <c r="C19" s="464" t="s">
        <v>43</v>
      </c>
      <c r="D19" s="464"/>
      <c r="E19" s="463">
        <v>74</v>
      </c>
      <c r="F19" s="463" t="s">
        <v>1747</v>
      </c>
      <c r="G19" s="299"/>
      <c r="H19" s="13"/>
    </row>
    <row r="20" spans="1:8" x14ac:dyDescent="0.4">
      <c r="A20" s="463">
        <v>21755</v>
      </c>
      <c r="B20" s="464" t="s">
        <v>1748</v>
      </c>
      <c r="C20" s="464" t="s">
        <v>43</v>
      </c>
      <c r="D20" s="464"/>
      <c r="E20" s="463">
        <v>13</v>
      </c>
      <c r="F20" s="463" t="s">
        <v>1749</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1732</v>
      </c>
      <c r="B23" s="462" t="s">
        <v>1733</v>
      </c>
      <c r="C23" s="461" t="s">
        <v>378</v>
      </c>
      <c r="D23" s="461">
        <v>4</v>
      </c>
      <c r="E23" s="460" t="s">
        <v>379</v>
      </c>
      <c r="F23" s="460" t="s">
        <v>1750</v>
      </c>
      <c r="G23" s="13"/>
      <c r="H23" s="13"/>
    </row>
    <row r="24" spans="1:8" ht="12.45" thickBot="1" x14ac:dyDescent="0.45">
      <c r="A24" s="463">
        <v>99574</v>
      </c>
      <c r="B24" s="464" t="s">
        <v>1751</v>
      </c>
      <c r="C24" s="464" t="s">
        <v>699</v>
      </c>
      <c r="D24" s="464"/>
      <c r="E24" s="463">
        <v>28</v>
      </c>
      <c r="F24" s="463" t="s">
        <v>1752</v>
      </c>
      <c r="G24" s="13"/>
      <c r="H24" s="13"/>
    </row>
    <row r="25" spans="1:8" x14ac:dyDescent="0.4">
      <c r="A25" s="463">
        <v>99510</v>
      </c>
      <c r="B25" s="464" t="s">
        <v>1753</v>
      </c>
      <c r="C25" s="464" t="s">
        <v>699</v>
      </c>
      <c r="D25" s="464"/>
      <c r="E25" s="463">
        <v>51</v>
      </c>
      <c r="F25" s="463" t="s">
        <v>1754</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1732</v>
      </c>
      <c r="B28" s="462" t="s">
        <v>1733</v>
      </c>
      <c r="C28" s="461" t="s">
        <v>378</v>
      </c>
      <c r="D28" s="461">
        <v>5</v>
      </c>
      <c r="E28" s="460" t="s">
        <v>379</v>
      </c>
      <c r="F28" s="460" t="s">
        <v>1755</v>
      </c>
      <c r="G28" s="13"/>
      <c r="H28" s="13"/>
    </row>
    <row r="29" spans="1:8" ht="12.45" thickBot="1" x14ac:dyDescent="0.45">
      <c r="A29" s="463">
        <v>16117</v>
      </c>
      <c r="B29" s="464" t="s">
        <v>1756</v>
      </c>
      <c r="C29" s="464" t="s">
        <v>768</v>
      </c>
      <c r="D29" s="464"/>
      <c r="E29" s="463">
        <v>79</v>
      </c>
      <c r="F29" s="463" t="s">
        <v>1757</v>
      </c>
      <c r="G29" s="13"/>
      <c r="H29" s="13"/>
    </row>
    <row r="30" spans="1:8" x14ac:dyDescent="0.4">
      <c r="A30" s="463">
        <v>19023</v>
      </c>
      <c r="B30" s="464" t="s">
        <v>1758</v>
      </c>
      <c r="C30" s="464" t="s">
        <v>73</v>
      </c>
      <c r="D30" s="464"/>
      <c r="E30" s="463">
        <v>127</v>
      </c>
      <c r="F30" s="463" t="s">
        <v>1759</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1732</v>
      </c>
      <c r="B33" s="462" t="s">
        <v>1733</v>
      </c>
      <c r="C33" s="461" t="s">
        <v>378</v>
      </c>
      <c r="D33" s="461">
        <v>6</v>
      </c>
      <c r="E33" s="460" t="s">
        <v>379</v>
      </c>
      <c r="F33" s="460" t="s">
        <v>1760</v>
      </c>
      <c r="G33" s="13"/>
      <c r="H33" s="13"/>
    </row>
    <row r="34" spans="1:8" ht="12.45" thickBot="1" x14ac:dyDescent="0.45">
      <c r="A34" s="463">
        <v>19025</v>
      </c>
      <c r="B34" s="464" t="s">
        <v>1761</v>
      </c>
      <c r="C34" s="464" t="s">
        <v>573</v>
      </c>
      <c r="D34" s="464"/>
      <c r="E34" s="463">
        <v>103</v>
      </c>
      <c r="F34" s="463" t="s">
        <v>1762</v>
      </c>
      <c r="G34" s="13"/>
      <c r="H34" s="13"/>
    </row>
    <row r="35" spans="1:8" x14ac:dyDescent="0.4">
      <c r="A35" s="463">
        <v>14076</v>
      </c>
      <c r="B35" s="464" t="s">
        <v>1763</v>
      </c>
      <c r="C35" s="464" t="s">
        <v>573</v>
      </c>
      <c r="D35" s="464"/>
      <c r="E35" s="463">
        <v>117</v>
      </c>
      <c r="F35" s="463" t="s">
        <v>1764</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1732</v>
      </c>
      <c r="B38" s="462" t="s">
        <v>1733</v>
      </c>
      <c r="C38" s="461" t="s">
        <v>378</v>
      </c>
      <c r="D38" s="461">
        <v>7</v>
      </c>
      <c r="E38" s="460" t="s">
        <v>379</v>
      </c>
      <c r="F38" s="460" t="s">
        <v>1765</v>
      </c>
      <c r="G38" s="13"/>
      <c r="H38" s="13"/>
    </row>
    <row r="39" spans="1:8" ht="12.45" thickBot="1" x14ac:dyDescent="0.45">
      <c r="A39" s="463">
        <v>23257</v>
      </c>
      <c r="B39" s="464" t="s">
        <v>1766</v>
      </c>
      <c r="C39" s="464" t="s">
        <v>618</v>
      </c>
      <c r="D39" s="464"/>
      <c r="E39" s="463">
        <v>124</v>
      </c>
      <c r="F39" s="463" t="s">
        <v>1767</v>
      </c>
      <c r="G39" s="13"/>
      <c r="H39" s="13"/>
    </row>
    <row r="40" spans="1:8" x14ac:dyDescent="0.4">
      <c r="A40" s="463">
        <v>23256</v>
      </c>
      <c r="B40" s="464" t="s">
        <v>1768</v>
      </c>
      <c r="C40" s="464" t="s">
        <v>618</v>
      </c>
      <c r="D40" s="464"/>
      <c r="E40" s="463">
        <v>123</v>
      </c>
      <c r="F40" s="463" t="s">
        <v>1767</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1732</v>
      </c>
      <c r="B43" s="462" t="s">
        <v>1733</v>
      </c>
      <c r="C43" s="461" t="s">
        <v>378</v>
      </c>
      <c r="D43" s="461">
        <v>8</v>
      </c>
      <c r="E43" s="460" t="s">
        <v>379</v>
      </c>
      <c r="F43" s="460" t="s">
        <v>1769</v>
      </c>
      <c r="G43" s="13"/>
      <c r="H43" s="13"/>
    </row>
    <row r="44" spans="1:8" ht="12.45" thickBot="1" x14ac:dyDescent="0.45">
      <c r="A44" s="463">
        <v>12042</v>
      </c>
      <c r="B44" s="464" t="s">
        <v>1770</v>
      </c>
      <c r="C44" s="464" t="s">
        <v>620</v>
      </c>
      <c r="D44" s="464"/>
      <c r="E44" s="463">
        <v>156</v>
      </c>
      <c r="F44" s="463" t="s">
        <v>1771</v>
      </c>
      <c r="G44" s="13"/>
      <c r="H44" s="13"/>
    </row>
    <row r="45" spans="1:8" x14ac:dyDescent="0.4">
      <c r="A45" s="463">
        <v>16082</v>
      </c>
      <c r="B45" s="464" t="s">
        <v>1772</v>
      </c>
      <c r="C45" s="464" t="s">
        <v>1773</v>
      </c>
      <c r="D45" s="464"/>
      <c r="E45" s="463">
        <v>154</v>
      </c>
      <c r="F45" s="463" t="s">
        <v>1774</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1732</v>
      </c>
      <c r="B48" s="462" t="s">
        <v>1733</v>
      </c>
      <c r="C48" s="461" t="s">
        <v>378</v>
      </c>
      <c r="D48" s="461">
        <v>9</v>
      </c>
      <c r="E48" s="460" t="s">
        <v>379</v>
      </c>
      <c r="F48" s="460" t="s">
        <v>1775</v>
      </c>
      <c r="G48" s="13"/>
      <c r="H48" s="13"/>
    </row>
    <row r="49" spans="1:8" ht="12.45" thickBot="1" x14ac:dyDescent="0.45">
      <c r="A49" s="463">
        <v>28051</v>
      </c>
      <c r="B49" s="464" t="s">
        <v>1776</v>
      </c>
      <c r="C49" s="464" t="s">
        <v>31</v>
      </c>
      <c r="D49" s="464"/>
      <c r="E49" s="463">
        <v>242</v>
      </c>
      <c r="F49" s="463" t="s">
        <v>1777</v>
      </c>
      <c r="G49" s="13"/>
      <c r="H49" s="13"/>
    </row>
    <row r="50" spans="1:8" x14ac:dyDescent="0.4">
      <c r="A50" s="463">
        <v>15065</v>
      </c>
      <c r="B50" s="464" t="s">
        <v>1778</v>
      </c>
      <c r="C50" s="464" t="s">
        <v>73</v>
      </c>
      <c r="D50" s="464"/>
      <c r="E50" s="463">
        <v>102</v>
      </c>
      <c r="F50" s="463" t="s">
        <v>1779</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1732</v>
      </c>
      <c r="B53" s="462" t="s">
        <v>1733</v>
      </c>
      <c r="C53" s="461" t="s">
        <v>378</v>
      </c>
      <c r="D53" s="461">
        <v>10</v>
      </c>
      <c r="E53" s="460" t="s">
        <v>379</v>
      </c>
      <c r="F53" s="460" t="s">
        <v>1780</v>
      </c>
      <c r="G53" s="13"/>
      <c r="H53" s="13"/>
    </row>
    <row r="54" spans="1:8" ht="12.45" thickBot="1" x14ac:dyDescent="0.45">
      <c r="A54" s="463">
        <v>20532</v>
      </c>
      <c r="B54" s="464" t="s">
        <v>1781</v>
      </c>
      <c r="C54" s="464" t="s">
        <v>73</v>
      </c>
      <c r="D54" s="464"/>
      <c r="E54" s="463">
        <v>115</v>
      </c>
      <c r="F54" s="463" t="s">
        <v>1782</v>
      </c>
      <c r="G54" s="13"/>
      <c r="H54" s="13"/>
    </row>
    <row r="55" spans="1:8" x14ac:dyDescent="0.4">
      <c r="A55" s="463">
        <v>20534</v>
      </c>
      <c r="B55" s="464" t="s">
        <v>1783</v>
      </c>
      <c r="C55" s="464" t="s">
        <v>1773</v>
      </c>
      <c r="D55" s="464"/>
      <c r="E55" s="463">
        <v>119</v>
      </c>
      <c r="F55" s="463" t="s">
        <v>1784</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1732</v>
      </c>
      <c r="B58" s="462" t="s">
        <v>1733</v>
      </c>
      <c r="C58" s="461" t="s">
        <v>378</v>
      </c>
      <c r="D58" s="461">
        <v>11</v>
      </c>
      <c r="E58" s="460" t="s">
        <v>379</v>
      </c>
      <c r="F58" s="460" t="s">
        <v>1785</v>
      </c>
      <c r="G58" s="13"/>
      <c r="H58" s="13"/>
    </row>
    <row r="59" spans="1:8" ht="12.45" thickBot="1" x14ac:dyDescent="0.45">
      <c r="A59" s="463">
        <v>21026</v>
      </c>
      <c r="B59" s="464" t="s">
        <v>1786</v>
      </c>
      <c r="C59" s="464" t="s">
        <v>1773</v>
      </c>
      <c r="D59" s="464"/>
      <c r="E59" s="463">
        <v>150</v>
      </c>
      <c r="F59" s="463" t="s">
        <v>1787</v>
      </c>
      <c r="G59" s="13"/>
      <c r="H59" s="13"/>
    </row>
    <row r="60" spans="1:8" x14ac:dyDescent="0.4">
      <c r="A60" s="463">
        <v>21025</v>
      </c>
      <c r="B60" s="464" t="s">
        <v>1788</v>
      </c>
      <c r="C60" s="464" t="s">
        <v>1773</v>
      </c>
      <c r="D60" s="464"/>
      <c r="E60" s="463">
        <v>243</v>
      </c>
      <c r="F60" s="463" t="s">
        <v>1789</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1732</v>
      </c>
      <c r="B63" s="462" t="s">
        <v>1733</v>
      </c>
      <c r="C63" s="461" t="s">
        <v>378</v>
      </c>
      <c r="D63" s="461">
        <v>12</v>
      </c>
      <c r="E63" s="460" t="s">
        <v>379</v>
      </c>
      <c r="F63" s="460" t="s">
        <v>1790</v>
      </c>
      <c r="G63" s="13"/>
      <c r="H63" s="13"/>
    </row>
    <row r="64" spans="1:8" ht="12.45" thickBot="1" x14ac:dyDescent="0.45">
      <c r="A64" s="463">
        <v>99594</v>
      </c>
      <c r="B64" s="464" t="s">
        <v>1791</v>
      </c>
      <c r="C64" s="464" t="s">
        <v>31</v>
      </c>
      <c r="D64" s="464"/>
      <c r="E64" s="463">
        <v>325</v>
      </c>
      <c r="F64" s="463" t="s">
        <v>1792</v>
      </c>
      <c r="G64" s="13"/>
      <c r="H64" s="13"/>
    </row>
    <row r="65" spans="1:8" x14ac:dyDescent="0.4">
      <c r="A65" s="463">
        <v>25017</v>
      </c>
      <c r="B65" s="464" t="s">
        <v>1793</v>
      </c>
      <c r="C65" s="464" t="s">
        <v>520</v>
      </c>
      <c r="D65" s="464"/>
      <c r="E65" s="463">
        <v>80</v>
      </c>
      <c r="F65" s="463" t="s">
        <v>1794</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1732</v>
      </c>
      <c r="B68" s="462" t="s">
        <v>1733</v>
      </c>
      <c r="C68" s="461" t="s">
        <v>378</v>
      </c>
      <c r="D68" s="461">
        <v>13</v>
      </c>
      <c r="E68" s="460" t="s">
        <v>379</v>
      </c>
      <c r="F68" s="460" t="s">
        <v>1795</v>
      </c>
      <c r="G68" s="13"/>
      <c r="H68" s="13"/>
    </row>
    <row r="69" spans="1:8" ht="12.45" thickBot="1" x14ac:dyDescent="0.45">
      <c r="A69" s="463">
        <v>20614</v>
      </c>
      <c r="B69" s="464" t="s">
        <v>1796</v>
      </c>
      <c r="C69" s="464" t="s">
        <v>1773</v>
      </c>
      <c r="D69" s="464"/>
      <c r="E69" s="463">
        <v>155</v>
      </c>
      <c r="F69" s="463" t="s">
        <v>1797</v>
      </c>
      <c r="G69" s="13"/>
      <c r="H69" s="13"/>
    </row>
    <row r="70" spans="1:8" x14ac:dyDescent="0.4">
      <c r="A70" s="463">
        <v>23218</v>
      </c>
      <c r="B70" s="464" t="s">
        <v>1798</v>
      </c>
      <c r="C70" s="464" t="s">
        <v>699</v>
      </c>
      <c r="D70" s="464"/>
      <c r="E70" s="463">
        <v>168</v>
      </c>
      <c r="F70" s="463" t="s">
        <v>1799</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1732</v>
      </c>
      <c r="B73" s="462" t="s">
        <v>1733</v>
      </c>
      <c r="C73" s="461" t="s">
        <v>378</v>
      </c>
      <c r="D73" s="461">
        <v>14</v>
      </c>
      <c r="E73" s="460" t="s">
        <v>379</v>
      </c>
      <c r="F73" s="460" t="s">
        <v>1800</v>
      </c>
      <c r="G73" s="13"/>
      <c r="H73" s="13"/>
    </row>
    <row r="74" spans="1:8" ht="12.45" thickBot="1" x14ac:dyDescent="0.45">
      <c r="A74" s="463">
        <v>24534</v>
      </c>
      <c r="B74" s="464" t="s">
        <v>1801</v>
      </c>
      <c r="C74" s="464" t="s">
        <v>618</v>
      </c>
      <c r="D74" s="464"/>
      <c r="E74" s="463">
        <v>295</v>
      </c>
      <c r="F74" s="463" t="s">
        <v>1802</v>
      </c>
      <c r="G74" s="13"/>
      <c r="H74" s="13"/>
    </row>
    <row r="75" spans="1:8" x14ac:dyDescent="0.4">
      <c r="A75" s="463">
        <v>23217</v>
      </c>
      <c r="B75" s="464" t="s">
        <v>1803</v>
      </c>
      <c r="C75" s="464" t="s">
        <v>1368</v>
      </c>
      <c r="D75" s="464"/>
      <c r="E75" s="463">
        <v>167</v>
      </c>
      <c r="F75" s="463" t="s">
        <v>1804</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1732</v>
      </c>
      <c r="B78" s="462" t="s">
        <v>1733</v>
      </c>
      <c r="C78" s="461" t="s">
        <v>378</v>
      </c>
      <c r="D78" s="461">
        <v>15</v>
      </c>
      <c r="E78" s="460" t="s">
        <v>379</v>
      </c>
      <c r="F78" s="460" t="s">
        <v>1805</v>
      </c>
      <c r="G78" s="13"/>
      <c r="H78" s="13"/>
    </row>
    <row r="79" spans="1:8" ht="12.45" thickBot="1" x14ac:dyDescent="0.45">
      <c r="A79" s="463">
        <v>25011</v>
      </c>
      <c r="B79" s="464" t="s">
        <v>1806</v>
      </c>
      <c r="C79" s="464" t="s">
        <v>520</v>
      </c>
      <c r="D79" s="464"/>
      <c r="E79" s="463">
        <v>114</v>
      </c>
      <c r="F79" s="463" t="s">
        <v>1807</v>
      </c>
      <c r="G79" s="13"/>
      <c r="H79" s="13"/>
    </row>
    <row r="80" spans="1:8" x14ac:dyDescent="0.4">
      <c r="A80" s="463">
        <v>21768</v>
      </c>
      <c r="B80" s="464" t="s">
        <v>1808</v>
      </c>
      <c r="C80" s="464" t="s">
        <v>31</v>
      </c>
      <c r="D80" s="464"/>
      <c r="E80" s="463">
        <v>378</v>
      </c>
      <c r="F80" s="463" t="s">
        <v>1809</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1732</v>
      </c>
      <c r="B83" s="462" t="s">
        <v>1733</v>
      </c>
      <c r="C83" s="461" t="s">
        <v>378</v>
      </c>
      <c r="D83" s="461">
        <v>16</v>
      </c>
      <c r="E83" s="460" t="s">
        <v>379</v>
      </c>
      <c r="F83" s="460" t="s">
        <v>1810</v>
      </c>
      <c r="G83" s="13"/>
      <c r="H83" s="13"/>
    </row>
    <row r="84" spans="1:8" ht="12.45" thickBot="1" x14ac:dyDescent="0.45">
      <c r="A84" s="463">
        <v>21032</v>
      </c>
      <c r="B84" s="464" t="s">
        <v>1811</v>
      </c>
      <c r="C84" s="464" t="s">
        <v>1773</v>
      </c>
      <c r="D84" s="464"/>
      <c r="E84" s="463">
        <v>226</v>
      </c>
      <c r="F84" s="463" t="s">
        <v>1812</v>
      </c>
      <c r="G84" s="13"/>
      <c r="H84" s="13"/>
    </row>
    <row r="85" spans="1:8" x14ac:dyDescent="0.4">
      <c r="A85" s="463">
        <v>21028</v>
      </c>
      <c r="B85" s="464" t="s">
        <v>1813</v>
      </c>
      <c r="C85" s="464" t="s">
        <v>1773</v>
      </c>
      <c r="D85" s="464"/>
      <c r="E85" s="463">
        <v>193</v>
      </c>
      <c r="F85" s="463" t="s">
        <v>1814</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1732</v>
      </c>
      <c r="B88" s="462" t="s">
        <v>1733</v>
      </c>
      <c r="C88" s="461" t="s">
        <v>378</v>
      </c>
      <c r="D88" s="461">
        <v>17</v>
      </c>
      <c r="E88" s="460" t="s">
        <v>379</v>
      </c>
      <c r="F88" s="460" t="s">
        <v>1815</v>
      </c>
      <c r="G88" s="13"/>
      <c r="H88" s="13"/>
    </row>
    <row r="89" spans="1:8" ht="12.45" thickBot="1" x14ac:dyDescent="0.45">
      <c r="A89" s="463">
        <v>28029</v>
      </c>
      <c r="B89" s="464" t="s">
        <v>1816</v>
      </c>
      <c r="C89" s="464" t="s">
        <v>633</v>
      </c>
      <c r="D89" s="464"/>
      <c r="E89" s="463">
        <v>372</v>
      </c>
      <c r="F89" s="463" t="s">
        <v>1817</v>
      </c>
      <c r="G89" s="13"/>
      <c r="H89" s="13"/>
    </row>
    <row r="90" spans="1:8" x14ac:dyDescent="0.4">
      <c r="A90" s="463">
        <v>28030</v>
      </c>
      <c r="B90" s="464" t="s">
        <v>1818</v>
      </c>
      <c r="C90" s="464" t="s">
        <v>633</v>
      </c>
      <c r="D90" s="464"/>
      <c r="E90" s="463">
        <v>188</v>
      </c>
      <c r="F90" s="463" t="s">
        <v>1819</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1732</v>
      </c>
      <c r="B93" s="462" t="s">
        <v>1733</v>
      </c>
      <c r="C93" s="461" t="s">
        <v>378</v>
      </c>
      <c r="D93" s="461">
        <v>18</v>
      </c>
      <c r="E93" s="460" t="s">
        <v>379</v>
      </c>
      <c r="F93" s="460" t="s">
        <v>1820</v>
      </c>
      <c r="G93" s="13"/>
      <c r="H93" s="13"/>
    </row>
    <row r="94" spans="1:8" ht="12.45" thickBot="1" x14ac:dyDescent="0.45">
      <c r="A94" s="463">
        <v>16145</v>
      </c>
      <c r="B94" s="464" t="s">
        <v>1821</v>
      </c>
      <c r="C94" s="464" t="s">
        <v>604</v>
      </c>
      <c r="D94" s="464"/>
      <c r="E94" s="463">
        <v>342</v>
      </c>
      <c r="F94" s="463" t="s">
        <v>1822</v>
      </c>
      <c r="G94" s="13"/>
      <c r="H94" s="13"/>
    </row>
    <row r="95" spans="1:8" x14ac:dyDescent="0.4">
      <c r="A95" s="463">
        <v>18046</v>
      </c>
      <c r="B95" s="464" t="s">
        <v>1823</v>
      </c>
      <c r="C95" s="464" t="s">
        <v>604</v>
      </c>
      <c r="D95" s="464"/>
      <c r="E95" s="463">
        <v>329</v>
      </c>
      <c r="F95" s="463" t="s">
        <v>1824</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1732</v>
      </c>
      <c r="B98" s="462" t="s">
        <v>1733</v>
      </c>
      <c r="C98" s="461" t="s">
        <v>378</v>
      </c>
      <c r="D98" s="461">
        <v>19</v>
      </c>
      <c r="E98" s="460" t="s">
        <v>379</v>
      </c>
      <c r="F98" s="460" t="s">
        <v>1825</v>
      </c>
      <c r="G98" s="13"/>
      <c r="H98" s="13"/>
    </row>
    <row r="99" spans="1:8" ht="12.45" thickBot="1" x14ac:dyDescent="0.45">
      <c r="A99" s="463">
        <v>15074</v>
      </c>
      <c r="B99" s="464" t="s">
        <v>1826</v>
      </c>
      <c r="C99" s="464" t="s">
        <v>604</v>
      </c>
      <c r="D99" s="464"/>
      <c r="E99" s="463">
        <v>320</v>
      </c>
      <c r="F99" s="463" t="s">
        <v>1827</v>
      </c>
      <c r="G99" s="13"/>
      <c r="H99" s="13"/>
    </row>
    <row r="100" spans="1:8" x14ac:dyDescent="0.4">
      <c r="A100" s="463">
        <v>18047</v>
      </c>
      <c r="B100" s="464" t="s">
        <v>1828</v>
      </c>
      <c r="C100" s="464" t="s">
        <v>604</v>
      </c>
      <c r="D100" s="464"/>
      <c r="E100" s="463">
        <v>385</v>
      </c>
      <c r="F100" s="463" t="s">
        <v>1829</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1732</v>
      </c>
      <c r="B103" s="462" t="s">
        <v>1733</v>
      </c>
      <c r="C103" s="461" t="s">
        <v>378</v>
      </c>
      <c r="D103" s="461">
        <v>20</v>
      </c>
      <c r="E103" s="460" t="s">
        <v>379</v>
      </c>
      <c r="F103" s="460" t="s">
        <v>1830</v>
      </c>
      <c r="G103" s="13"/>
      <c r="H103" s="13"/>
    </row>
    <row r="104" spans="1:8" ht="12.45" thickBot="1" x14ac:dyDescent="0.45">
      <c r="A104" s="463">
        <v>99590</v>
      </c>
      <c r="B104" s="464" t="s">
        <v>1831</v>
      </c>
      <c r="C104" s="464" t="s">
        <v>31</v>
      </c>
      <c r="D104" s="464"/>
      <c r="E104" s="463">
        <v>353</v>
      </c>
      <c r="F104" s="463" t="s">
        <v>1832</v>
      </c>
      <c r="G104" s="13"/>
      <c r="H104" s="13"/>
    </row>
    <row r="105" spans="1:8" x14ac:dyDescent="0.4">
      <c r="A105">
        <v>10082</v>
      </c>
      <c r="B105" s="464"/>
      <c r="C105" s="464"/>
      <c r="D105" s="464"/>
      <c r="E105" s="463"/>
      <c r="F105" s="463"/>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1732</v>
      </c>
      <c r="B108" s="462" t="s">
        <v>1733</v>
      </c>
      <c r="C108" s="461" t="s">
        <v>378</v>
      </c>
      <c r="D108" s="461">
        <v>21</v>
      </c>
      <c r="E108" s="460" t="s">
        <v>379</v>
      </c>
      <c r="F108" s="460" t="s">
        <v>1833</v>
      </c>
      <c r="G108" s="13"/>
      <c r="H108" s="13"/>
    </row>
    <row r="109" spans="1:8" ht="12.45" thickBot="1" x14ac:dyDescent="0.45">
      <c r="A109" s="463">
        <v>21017</v>
      </c>
      <c r="B109" s="464" t="s">
        <v>1834</v>
      </c>
      <c r="C109" s="464" t="s">
        <v>604</v>
      </c>
      <c r="D109" s="464"/>
      <c r="E109" s="463">
        <v>368</v>
      </c>
      <c r="F109" s="463" t="s">
        <v>1835</v>
      </c>
      <c r="G109" s="13"/>
      <c r="H109" s="13"/>
    </row>
    <row r="110" spans="1:8" x14ac:dyDescent="0.4">
      <c r="A110" s="463">
        <v>19031</v>
      </c>
      <c r="B110" s="464" t="s">
        <v>1836</v>
      </c>
      <c r="C110" s="464" t="s">
        <v>604</v>
      </c>
      <c r="D110" s="464"/>
      <c r="E110" s="463">
        <v>386</v>
      </c>
      <c r="F110" s="463" t="s">
        <v>1837</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1732</v>
      </c>
      <c r="B113" s="462" t="s">
        <v>1733</v>
      </c>
      <c r="C113" s="461" t="s">
        <v>378</v>
      </c>
      <c r="D113" s="461">
        <v>22</v>
      </c>
      <c r="E113" s="460" t="s">
        <v>379</v>
      </c>
      <c r="F113" s="460" t="s">
        <v>1838</v>
      </c>
      <c r="G113" s="13"/>
      <c r="H113" s="13"/>
    </row>
    <row r="114" spans="1:8" ht="12.45" thickBot="1" x14ac:dyDescent="0.45">
      <c r="A114" s="463">
        <v>21009</v>
      </c>
      <c r="B114" s="464" t="s">
        <v>1839</v>
      </c>
      <c r="C114" s="464" t="s">
        <v>768</v>
      </c>
      <c r="D114" s="464"/>
      <c r="E114" s="463">
        <v>395</v>
      </c>
      <c r="F114" s="463" t="s">
        <v>1840</v>
      </c>
      <c r="G114" s="13"/>
      <c r="H114" s="13"/>
    </row>
    <row r="115" spans="1:8" x14ac:dyDescent="0.4">
      <c r="A115" s="463">
        <v>21064</v>
      </c>
      <c r="B115" s="464" t="s">
        <v>1841</v>
      </c>
      <c r="C115" s="464" t="s">
        <v>768</v>
      </c>
      <c r="D115" s="464"/>
      <c r="E115" s="463">
        <v>370</v>
      </c>
      <c r="F115" s="463" t="s">
        <v>1842</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1732</v>
      </c>
      <c r="B118" s="462" t="s">
        <v>1733</v>
      </c>
      <c r="C118" s="461" t="s">
        <v>378</v>
      </c>
      <c r="D118" s="461">
        <v>23</v>
      </c>
      <c r="E118" s="460" t="s">
        <v>379</v>
      </c>
      <c r="F118" s="460" t="s">
        <v>1843</v>
      </c>
      <c r="G118" s="13"/>
      <c r="H118" s="13"/>
    </row>
    <row r="119" spans="1:8" ht="12.45" thickBot="1" x14ac:dyDescent="0.45">
      <c r="A119" s="463">
        <v>10094</v>
      </c>
      <c r="B119" s="464" t="s">
        <v>1844</v>
      </c>
      <c r="C119" s="464" t="s">
        <v>604</v>
      </c>
      <c r="D119" s="464"/>
      <c r="E119" s="463">
        <v>433</v>
      </c>
      <c r="F119" s="463" t="s">
        <v>1845</v>
      </c>
      <c r="G119" s="13"/>
      <c r="H119" s="13"/>
    </row>
    <row r="120" spans="1:8" x14ac:dyDescent="0.4">
      <c r="A120" s="463"/>
      <c r="B120" s="464" t="s">
        <v>1846</v>
      </c>
      <c r="C120" s="464"/>
      <c r="D120" s="464" t="s">
        <v>1847</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1732</v>
      </c>
      <c r="B123" s="462" t="s">
        <v>1733</v>
      </c>
      <c r="C123" s="461" t="s">
        <v>378</v>
      </c>
      <c r="D123" s="461">
        <v>24</v>
      </c>
      <c r="E123" s="460" t="s">
        <v>379</v>
      </c>
      <c r="F123" s="460" t="s">
        <v>1848</v>
      </c>
      <c r="G123" s="13"/>
      <c r="H123" s="13"/>
    </row>
    <row r="124" spans="1:8" ht="12.45" thickBot="1" x14ac:dyDescent="0.45">
      <c r="A124" s="463">
        <v>10076</v>
      </c>
      <c r="B124" s="464" t="s">
        <v>1849</v>
      </c>
      <c r="C124" s="464" t="s">
        <v>604</v>
      </c>
      <c r="D124" s="464"/>
      <c r="E124" s="463">
        <v>579</v>
      </c>
      <c r="F124" s="463" t="s">
        <v>1850</v>
      </c>
      <c r="G124" s="13"/>
      <c r="H124" s="13"/>
    </row>
    <row r="125" spans="1:8" x14ac:dyDescent="0.4">
      <c r="A125" s="463">
        <v>10079</v>
      </c>
      <c r="B125" s="464" t="s">
        <v>1851</v>
      </c>
      <c r="C125" s="464" t="s">
        <v>604</v>
      </c>
      <c r="D125" s="464"/>
      <c r="E125" s="463">
        <v>493</v>
      </c>
      <c r="F125" s="463" t="s">
        <v>1852</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1732</v>
      </c>
      <c r="B128" s="462" t="s">
        <v>1733</v>
      </c>
      <c r="C128" s="461" t="s">
        <v>378</v>
      </c>
      <c r="D128" s="461">
        <v>25</v>
      </c>
      <c r="E128" s="460" t="s">
        <v>379</v>
      </c>
      <c r="F128" s="460" t="s">
        <v>1853</v>
      </c>
      <c r="G128" s="13"/>
      <c r="H128" s="13"/>
    </row>
    <row r="129" spans="1:8" ht="12.45" thickBot="1" x14ac:dyDescent="0.45">
      <c r="A129" s="463">
        <v>28038</v>
      </c>
      <c r="B129" s="464" t="s">
        <v>1854</v>
      </c>
      <c r="C129" s="464" t="s">
        <v>31</v>
      </c>
      <c r="D129" s="464"/>
      <c r="E129" s="463">
        <v>371</v>
      </c>
      <c r="F129" s="463" t="s">
        <v>1855</v>
      </c>
      <c r="G129" s="13"/>
      <c r="H129" s="13"/>
    </row>
    <row r="130" spans="1:8" x14ac:dyDescent="0.4">
      <c r="A130" s="463">
        <v>24236</v>
      </c>
      <c r="B130" s="464" t="s">
        <v>1856</v>
      </c>
      <c r="C130" s="464" t="s">
        <v>31</v>
      </c>
      <c r="D130" s="464"/>
      <c r="E130" s="463">
        <v>410</v>
      </c>
      <c r="F130" s="463" t="s">
        <v>1857</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1732</v>
      </c>
      <c r="B133" s="462" t="s">
        <v>1733</v>
      </c>
      <c r="C133" s="461" t="s">
        <v>378</v>
      </c>
      <c r="D133" s="461">
        <v>26</v>
      </c>
      <c r="E133" s="460" t="s">
        <v>379</v>
      </c>
      <c r="F133" s="460" t="s">
        <v>1858</v>
      </c>
      <c r="G133" s="13"/>
      <c r="H133" s="13"/>
    </row>
    <row r="134" spans="1:8" ht="12.45" thickBot="1" x14ac:dyDescent="0.45">
      <c r="A134" s="463">
        <v>24320</v>
      </c>
      <c r="B134" s="464" t="s">
        <v>1859</v>
      </c>
      <c r="C134" s="464" t="s">
        <v>31</v>
      </c>
      <c r="D134" s="464"/>
      <c r="E134" s="463">
        <v>558</v>
      </c>
      <c r="F134" s="463" t="s">
        <v>1860</v>
      </c>
      <c r="G134" s="13"/>
      <c r="H134" s="13"/>
    </row>
    <row r="135" spans="1:8" x14ac:dyDescent="0.4">
      <c r="A135" s="463">
        <v>24319</v>
      </c>
      <c r="B135" s="464" t="s">
        <v>1861</v>
      </c>
      <c r="C135" s="464" t="s">
        <v>31</v>
      </c>
      <c r="D135" s="464"/>
      <c r="E135" s="463">
        <v>557</v>
      </c>
      <c r="F135" s="463" t="s">
        <v>1860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1732</v>
      </c>
      <c r="B138" s="462" t="s">
        <v>1733</v>
      </c>
      <c r="C138" s="461" t="s">
        <v>378</v>
      </c>
      <c r="D138" s="461">
        <v>27</v>
      </c>
      <c r="E138" s="460" t="s">
        <v>379</v>
      </c>
      <c r="F138" s="460" t="s">
        <v>1862</v>
      </c>
      <c r="G138" s="13"/>
      <c r="H138" s="13"/>
    </row>
    <row r="139" spans="1:8" ht="12.45" thickBot="1" x14ac:dyDescent="0.45">
      <c r="A139" s="463">
        <v>27086</v>
      </c>
      <c r="B139" s="464" t="s">
        <v>1863</v>
      </c>
      <c r="C139" s="464" t="s">
        <v>31</v>
      </c>
      <c r="D139" s="464"/>
      <c r="E139" s="463">
        <v>735</v>
      </c>
      <c r="F139" s="463" t="s">
        <v>1864</v>
      </c>
      <c r="G139" s="13"/>
      <c r="H139" s="13"/>
    </row>
    <row r="140" spans="1:8" x14ac:dyDescent="0.4">
      <c r="A140" s="463">
        <v>99591</v>
      </c>
      <c r="B140" s="464" t="s">
        <v>1865</v>
      </c>
      <c r="C140" s="464" t="s">
        <v>31</v>
      </c>
      <c r="D140" s="464"/>
      <c r="E140" s="463">
        <v>485</v>
      </c>
      <c r="F140" s="463" t="s">
        <v>1866</v>
      </c>
      <c r="G140" s="13"/>
      <c r="H140" s="13"/>
    </row>
    <row r="141" spans="1:8" x14ac:dyDescent="0.4">
      <c r="A141" s="453"/>
      <c r="B141" s="453"/>
      <c r="C141" s="453"/>
      <c r="D141" s="453"/>
      <c r="E141" s="453"/>
      <c r="F141" s="453"/>
      <c r="G141" s="13"/>
      <c r="H141" s="13"/>
    </row>
    <row r="142" spans="1:8" x14ac:dyDescent="0.4">
      <c r="A142" s="453"/>
      <c r="B142" s="453"/>
      <c r="C142" s="453"/>
      <c r="D142" s="453"/>
      <c r="E142" s="453"/>
      <c r="F142" s="453"/>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9" xr:uid="{C6E456FD-5511-41CD-8927-1D1EF1F375AC}"/>
    <hyperlink ref="B8" r:id="rId2" display="https://czechpetanque.cz/odhlasit.html?pr=60827" xr:uid="{9240C668-9DE6-43A2-87D2-4C742DDDE1E5}"/>
    <hyperlink ref="B13" r:id="rId3" display="https://czechpetanque.cz/odhlasit.html?pr=61149" xr:uid="{C433B3A0-E913-45D1-9431-DD810B2AB023}"/>
    <hyperlink ref="B18" r:id="rId4" display="https://czechpetanque.cz/odhlasit.html?pr=61016" xr:uid="{88CE51E0-87B4-4CDB-BEC6-DC19D1AFE9A0}"/>
    <hyperlink ref="B23" r:id="rId5" display="https://czechpetanque.cz/odhlasit.html?pr=60824" xr:uid="{A98D68CB-2995-4CD8-8097-F070127E9BA1}"/>
    <hyperlink ref="B28" r:id="rId6" display="https://czechpetanque.cz/odhlasit.html?pr=61000" xr:uid="{07CBA65C-121F-4E36-BBAA-C93D807FC57C}"/>
    <hyperlink ref="B33" r:id="rId7" display="https://czechpetanque.cz/odhlasit.html?pr=60850" xr:uid="{5C940C62-BB97-42A2-BE2F-8C90174461A6}"/>
    <hyperlink ref="B38" r:id="rId8" display="https://czechpetanque.cz/odhlasit.html?pr=61096" xr:uid="{E3D2249C-8E61-4C6B-867A-AB53124FC63E}"/>
    <hyperlink ref="B43" r:id="rId9" display="https://czechpetanque.cz/odhlasit.html?pr=60812" xr:uid="{74ECE08B-B20E-4C56-81FA-1FAF71F3E707}"/>
    <hyperlink ref="B48" r:id="rId10" display="https://czechpetanque.cz/odhlasit.html?pr=60989" xr:uid="{46513BAC-1BF9-4AE5-8A1F-8A72BD1D2D03}"/>
    <hyperlink ref="B53" r:id="rId11" display="https://czechpetanque.cz/odhlasit.html?pr=61103" xr:uid="{7EA4E553-E047-4553-BC98-944DD2B0BA64}"/>
    <hyperlink ref="B58" r:id="rId12" display="https://czechpetanque.cz/odhlasit.html?pr=61015" xr:uid="{A90ACCFA-12BB-4691-8E2B-FE904C2AEB37}"/>
    <hyperlink ref="B63" r:id="rId13" display="https://czechpetanque.cz/odhlasit.html?pr=61011" xr:uid="{40345BA8-3417-4B07-9DEF-CF6CA1989033}"/>
    <hyperlink ref="B68" r:id="rId14" display="https://czechpetanque.cz/odhlasit.html?pr=61013" xr:uid="{C8A4EC13-F66D-49F8-87C0-9F7605D6D1DF}"/>
    <hyperlink ref="B73" r:id="rId15" display="https://czechpetanque.cz/odhlasit.html?pr=61111" xr:uid="{A529C2A5-8DCC-4170-8992-CE5C3DC18E16}"/>
    <hyperlink ref="B78" r:id="rId16" display="https://czechpetanque.cz/odhlasit.html?pr=61012" xr:uid="{B3230A68-048A-4E52-936C-4F9A7BC982D5}"/>
    <hyperlink ref="B83" r:id="rId17" display="https://czechpetanque.cz/odhlasit.html?pr=61094" xr:uid="{DA3ABB0A-3BFB-440F-AB45-1B96040AB767}"/>
    <hyperlink ref="B88" r:id="rId18" display="https://czechpetanque.cz/odhlasit.html?pr=61117" xr:uid="{04C6D780-5AC0-47F1-98FD-71451DC8A826}"/>
    <hyperlink ref="B93" r:id="rId19" display="https://czechpetanque.cz/odhlasit.html?pr=60978" xr:uid="{4DA365DD-B3B1-4406-BD84-4C845844255E}"/>
    <hyperlink ref="B98" r:id="rId20" display="https://czechpetanque.cz/odhlasit.html?pr=60977" xr:uid="{B323E195-9DD3-4C86-91CB-EDF17E0D77AB}"/>
    <hyperlink ref="B103" r:id="rId21" display="https://czechpetanque.cz/odhlasit.html?pr=60957" xr:uid="{2F112CB1-F952-4DCE-9576-04DD6D35C48F}"/>
    <hyperlink ref="B108" r:id="rId22" display="https://czechpetanque.cz/odhlasit.html?pr=61153" xr:uid="{0AF517AB-64EF-4826-BE33-BDAA5067FD7F}"/>
    <hyperlink ref="B113" r:id="rId23" display="https://czechpetanque.cz/odhlasit.html?pr=60999" xr:uid="{CC899F5F-3612-431C-A661-097A0B7690E2}"/>
    <hyperlink ref="B118" r:id="rId24" display="https://czechpetanque.cz/odhlasit.html?pr=61005" xr:uid="{02E9B1F4-F742-455B-AE1C-C34DBB137710}"/>
    <hyperlink ref="B123" r:id="rId25" display="https://czechpetanque.cz/odhlasit.html?pr=61010" xr:uid="{5CBBB106-B081-4720-B3CF-8495400559CC}"/>
    <hyperlink ref="B128" r:id="rId26" display="https://czechpetanque.cz/odhlasit.html?pr=61093" xr:uid="{3A81D6C1-721A-46CC-BD4E-850D54E8B3F4}"/>
    <hyperlink ref="B133" r:id="rId27" display="https://czechpetanque.cz/odhlasit.html?pr=61009" xr:uid="{7BC577B2-9AB3-4B45-ABA0-8851A2D1B948}"/>
    <hyperlink ref="B138" r:id="rId28" display="https://czechpetanque.cz/odhlasit.html?pr=60962" xr:uid="{308CBB23-2876-475A-BF8F-81F6B522E4CB}"/>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DDCC-EF3F-41DA-A93A-80BD0175D669}">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H22" sqref="AH22"/>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24.033812499999996</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24055</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0.875</v>
      </c>
      <c r="BB2" s="317">
        <f ca="1">BA2/2+BA3/2</f>
        <v>2.625</v>
      </c>
      <c r="BC2" s="318">
        <v>5</v>
      </c>
    </row>
    <row r="3" spans="1:59" ht="18" thickBot="1" x14ac:dyDescent="0.45">
      <c r="A3" s="302"/>
      <c r="B3" s="302"/>
      <c r="C3" s="302"/>
      <c r="D3" s="302"/>
      <c r="E3" s="302"/>
      <c r="F3" s="302"/>
      <c r="G3" s="302"/>
      <c r="H3" s="320"/>
      <c r="I3" s="326" t="s">
        <v>372</v>
      </c>
      <c r="J3" s="322"/>
      <c r="K3" s="327" t="str">
        <f>IF(ISBLANK(K2)," ",VLOOKUP(K2,Turnaje!$A$1:$G$147,3,0))</f>
        <v>26.10.2024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1.75</v>
      </c>
      <c r="AN3" s="302"/>
      <c r="AO3" s="302"/>
      <c r="AP3" s="302"/>
      <c r="AQ3" s="302"/>
      <c r="AR3" s="302"/>
      <c r="AS3" s="302"/>
      <c r="AT3" s="302"/>
      <c r="AU3" s="302"/>
      <c r="AV3" s="302"/>
      <c r="AW3" s="317"/>
      <c r="AX3" s="317"/>
      <c r="AY3" s="317"/>
      <c r="AZ3" s="317">
        <f ca="1">AY4/2</f>
        <v>1.75</v>
      </c>
      <c r="BA3" s="317">
        <f ca="1">AZ3/2+AZ4/2</f>
        <v>4.375</v>
      </c>
      <c r="BB3" s="317">
        <f ca="1">BA3/2+BA4/2</f>
        <v>6.5625</v>
      </c>
      <c r="BC3" s="318">
        <v>4</v>
      </c>
    </row>
    <row r="4" spans="1:59" ht="18.45" thickBot="1" x14ac:dyDescent="0.5">
      <c r="A4" s="302"/>
      <c r="B4" s="302"/>
      <c r="C4" s="302"/>
      <c r="D4" s="302"/>
      <c r="E4" s="302"/>
      <c r="F4" s="302"/>
      <c r="G4" s="302"/>
      <c r="H4" s="320"/>
      <c r="I4" s="328" t="s">
        <v>373</v>
      </c>
      <c r="J4" s="329"/>
      <c r="K4" s="330" t="str">
        <f>IF(ISBLANK(K2)," ",VLOOKUP(K2,Turnaje!$A$1:$G$147,2,0))</f>
        <v>XXIV. Přebor KV a PLZ kraje, XIV. memoriál Mirka Valenty</v>
      </c>
      <c r="L4" s="331"/>
      <c r="M4" s="331"/>
      <c r="N4" s="332"/>
      <c r="O4" s="302"/>
      <c r="P4" s="333">
        <v>1</v>
      </c>
      <c r="Q4" s="302"/>
      <c r="R4" s="307" t="s">
        <v>362</v>
      </c>
      <c r="S4" s="309">
        <f ca="1">'Počet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ca="1" si="0"/>
        <v>7</v>
      </c>
      <c r="AN4" s="302"/>
      <c r="AO4" s="302"/>
      <c r="AP4" s="302"/>
      <c r="AQ4" s="302"/>
      <c r="AR4" s="302"/>
      <c r="AS4" s="302"/>
      <c r="AT4" s="302"/>
      <c r="AU4" s="302"/>
      <c r="AV4" s="302"/>
      <c r="AW4" s="317"/>
      <c r="AX4" s="317"/>
      <c r="AY4" s="317">
        <f ca="1">AX5/2</f>
        <v>3.5</v>
      </c>
      <c r="AZ4" s="317">
        <f ca="1">AY4/2+AY5/2</f>
        <v>7</v>
      </c>
      <c r="BA4" s="317">
        <f ca="1">AZ4/2+AZ5/2</f>
        <v>8.75</v>
      </c>
      <c r="BB4" s="317">
        <f ca="1">BA4/2+BA5/2</f>
        <v>8.75</v>
      </c>
      <c r="BC4" s="318">
        <v>3</v>
      </c>
    </row>
    <row r="5" spans="1:59" ht="18" customHeight="1" thickBot="1" x14ac:dyDescent="0.45">
      <c r="A5" s="335"/>
      <c r="B5" s="335"/>
      <c r="C5" s="335"/>
      <c r="D5" s="335"/>
      <c r="E5" s="335"/>
      <c r="F5" s="335"/>
      <c r="G5" s="302"/>
      <c r="H5" s="320"/>
      <c r="I5" s="321" t="s">
        <v>374</v>
      </c>
      <c r="J5" s="336"/>
      <c r="K5" s="337" t="str">
        <f>IF(ISBLANK(K2)," ",VLOOKUP(K2,Turnaje!$A$1:$G$147,4,0))</f>
        <v>Kolová</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10.5</v>
      </c>
      <c r="AN5" s="302"/>
      <c r="AO5" s="302"/>
      <c r="AP5" s="302"/>
      <c r="AQ5" s="302"/>
      <c r="AR5" s="302"/>
      <c r="AS5" s="302"/>
      <c r="AT5" s="302"/>
      <c r="AU5" s="302"/>
      <c r="AV5" s="302"/>
      <c r="AW5" s="317"/>
      <c r="AX5" s="317">
        <f ca="1">AW6/2</f>
        <v>7</v>
      </c>
      <c r="AY5" s="317">
        <f ca="1">AX6/2+AX5/2</f>
        <v>10.5</v>
      </c>
      <c r="AZ5" s="317">
        <f ca="1">AY5/2+AY6/2</f>
        <v>10.5</v>
      </c>
      <c r="BA5" s="317">
        <f ca="1">AZ5/2+AZ6/2</f>
        <v>8.75</v>
      </c>
      <c r="BB5" s="317">
        <f ca="1">BA5/2+BA6/2</f>
        <v>6.5625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1</v>
      </c>
      <c r="O6" s="302"/>
      <c r="P6" s="302"/>
      <c r="Q6" s="302"/>
      <c r="R6" s="307" t="s">
        <v>365</v>
      </c>
      <c r="S6" s="340">
        <f>IF(Y4=0,0,ROUNDUP(LOG(Y4,2),0)*U5/60)</f>
        <v>3.75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7</v>
      </c>
      <c r="AN6" s="302"/>
      <c r="AO6" s="302"/>
      <c r="AP6" s="302"/>
      <c r="AQ6" s="302"/>
      <c r="AR6" s="302"/>
      <c r="AS6" s="302"/>
      <c r="AT6" s="302"/>
      <c r="AU6" s="302"/>
      <c r="AV6" s="302"/>
      <c r="AW6" s="317">
        <f ca="1">$AV$9/2</f>
        <v>14</v>
      </c>
      <c r="AX6" s="317">
        <f ca="1">AW6/2+AW7/2</f>
        <v>14</v>
      </c>
      <c r="AY6" s="317">
        <f ca="1">AX6/2+AX7/2</f>
        <v>10.5</v>
      </c>
      <c r="AZ6" s="317">
        <f ca="1">AY6/2+AY7/2</f>
        <v>7</v>
      </c>
      <c r="BA6" s="317">
        <f ca="1">AZ6/2+AZ7/2</f>
        <v>4.375</v>
      </c>
      <c r="BB6" s="317">
        <f ca="1">BA6/2+BA7/2</f>
        <v>2.625</v>
      </c>
      <c r="BC6" s="318">
        <v>1</v>
      </c>
    </row>
    <row r="7" spans="1:59" ht="18.899999999999999" thickTop="1" thickBot="1" x14ac:dyDescent="0.5">
      <c r="A7" s="302"/>
      <c r="B7" s="302"/>
      <c r="C7" s="302"/>
      <c r="D7" s="302"/>
      <c r="E7" s="302"/>
      <c r="F7" s="343"/>
      <c r="G7" s="302"/>
      <c r="H7" s="320"/>
      <c r="I7" s="321" t="s">
        <v>375</v>
      </c>
      <c r="J7" s="336"/>
      <c r="K7" s="344">
        <f ca="1">SUM(B11:B138)</f>
        <v>27</v>
      </c>
      <c r="L7" s="345" t="s">
        <v>288</v>
      </c>
      <c r="M7" s="346">
        <v>2</v>
      </c>
      <c r="N7" s="347">
        <f ca="1">INT(K7/M7)</f>
        <v>13</v>
      </c>
      <c r="O7" s="349">
        <f ca="1">IF(TYPE(N6+N7)&gt;3,"",N6+N7)</f>
        <v>14</v>
      </c>
      <c r="P7" s="302" t="s">
        <v>209</v>
      </c>
      <c r="Q7" s="302"/>
      <c r="R7" s="307" t="s">
        <v>367</v>
      </c>
      <c r="S7" s="309">
        <f ca="1">INT(M7/2)*N7+INT(M6/2)*N6</f>
        <v>13</v>
      </c>
      <c r="T7" s="302"/>
      <c r="U7" s="302"/>
      <c r="V7" s="302"/>
      <c r="W7" s="307"/>
      <c r="X7" s="307" t="s">
        <v>227</v>
      </c>
      <c r="Y7" s="342">
        <v>2</v>
      </c>
      <c r="Z7" s="302"/>
      <c r="AA7" s="4"/>
      <c r="AB7" s="4"/>
      <c r="AC7" s="4"/>
      <c r="AD7" s="4"/>
      <c r="AE7" s="4"/>
      <c r="AF7" s="4"/>
      <c r="AG7" s="4"/>
      <c r="AH7" s="302"/>
      <c r="AI7" s="313"/>
      <c r="AJ7" s="302"/>
      <c r="AM7" s="315">
        <f t="shared" ca="1" si="0"/>
        <v>1.75</v>
      </c>
      <c r="AN7" s="302"/>
      <c r="AO7" s="302"/>
      <c r="AP7" s="302"/>
      <c r="AQ7" s="302"/>
      <c r="AR7" s="302"/>
      <c r="AS7" s="302"/>
      <c r="AT7" s="302"/>
      <c r="AU7" s="302"/>
      <c r="AV7" s="302"/>
      <c r="AW7" s="350">
        <f ca="1">$AV$9/2</f>
        <v>14</v>
      </c>
      <c r="AX7" s="350">
        <f ca="1">AW7/2</f>
        <v>7</v>
      </c>
      <c r="AY7" s="350">
        <f ca="1">AX7/2</f>
        <v>3.5</v>
      </c>
      <c r="AZ7" s="350">
        <f ca="1">AY7/2</f>
        <v>1.75</v>
      </c>
      <c r="BA7" s="350">
        <f ca="1">AZ7/2</f>
        <v>0.875</v>
      </c>
      <c r="BB7" s="350">
        <f ca="1">BA7/2</f>
        <v>0.4375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28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28</v>
      </c>
      <c r="AW9" s="318">
        <f t="shared" ref="AW9:BB9" ca="1" si="1">SUM(AW1:AW7)</f>
        <v>28</v>
      </c>
      <c r="AX9" s="318">
        <f t="shared" ca="1" si="1"/>
        <v>28</v>
      </c>
      <c r="AY9" s="318">
        <f t="shared" ca="1" si="1"/>
        <v>28</v>
      </c>
      <c r="AZ9" s="318">
        <f t="shared" ca="1" si="1"/>
        <v>28</v>
      </c>
      <c r="BA9" s="318">
        <f t="shared" ca="1" si="1"/>
        <v>28</v>
      </c>
      <c r="BB9" s="318">
        <f t="shared" ca="1" si="1"/>
        <v>28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83.5</v>
      </c>
      <c r="D11" s="380">
        <f t="shared" ref="D11:D74" ca="1" si="5">IF(B11=0,99999,M11+S11+Y11)</f>
        <v>10061</v>
      </c>
      <c r="E11" s="302">
        <f t="shared" ref="E11:E74" ca="1" si="6">MIN(M11,S11,Y11)</f>
        <v>25</v>
      </c>
      <c r="F11" s="343" t="str">
        <f t="shared" ref="F11:F74" ca="1" si="7">CONCATENATE(IF(AND($P$4=1,H11&gt;$O$7),"0","9"),TEXT(B11,"0"),IF(AND($P$4=1,H11&gt;$O$7),"000000",TEXT(1000*C11,"000000")),IF(AND($P$4=1,H11&gt;$O$7),"000000",TEXT(999999-D11,"000000")),IF(AND($P$4=1,H11&gt;$O$7),"000000",TEXT(999999-E11,"000000")),TEXT(999999*RAND(),"000000"))</f>
        <v>91083500989938999974603573</v>
      </c>
      <c r="G11" s="381" t="b">
        <f t="shared" ref="G11:G74" ca="1" si="8">IF(OR($K$6&gt;A11,AR11&gt;0),TRUE,FALSE)</f>
        <v>0</v>
      </c>
      <c r="H11" s="382">
        <f t="shared" ref="H11:H74" si="9">ROW(H11)-10</f>
        <v>1</v>
      </c>
      <c r="I11" s="383">
        <f t="shared" ref="I11:I74" ca="1" si="10">IF(N(INDIRECT(ADDRESS(ROW() + $A$9-9 + (ROW()-11)*4,1,1,1,"Internet")))&gt;0,INDIRECT(ADDRESS(ROW() + $A$9-9 + (ROW()-11)*4,1,1,1,"Internet")),"")</f>
        <v>13027</v>
      </c>
      <c r="J11" s="384" t="str">
        <f ca="1">IF(N(I11)&gt;0,VLOOKUP(I11,Hraci!$A$1:$I$1500,2,0),IF(TYPE(INDIRECT(ADDRESS(ROW() + $A$9-9 + (ROW()-11)*4,2,1,1,"Internet")))&gt;1,INDIRECT(ADDRESS(ROW() + $A$9-9 + (ROW()-11)*4,2,1,1,"Internet"))," "))</f>
        <v>Dlouhá</v>
      </c>
      <c r="K11" s="385" t="str">
        <f ca="1">IF(N(I11)&gt;0,VLOOKUP(I11,Hraci!$A$1:$I$1500,3,0)," ")</f>
        <v>Ivana</v>
      </c>
      <c r="L11" s="385" t="str">
        <f ca="1">IF(N(I11)&gt;0,VLOOKUP(I11,Hraci!$A$1:$I$1500,5,0),IF(TYPE(INDIRECT(ADDRESS(ROW() + $A$9-9 + (ROW()-11)*4,3,1,1,"Internet")))&gt;1,INDIRECT(ADDRESS(ROW() + $A$9-9 + (ROW()-11)*4,3,1,1,"Internet"))," "))</f>
        <v>CdP Loděnice</v>
      </c>
      <c r="M11" s="319">
        <f ca="1">IF(N(I11)=0,9999,VLOOKUP(I11,Hraci!$A$1:$I$1500,8,0))</f>
        <v>37</v>
      </c>
      <c r="N11" s="386">
        <f ca="1">IF(N(I11)=0,0,VLOOKUP(I11,Hraci!$A$1:$I$1500,9,0))</f>
        <v>41.25</v>
      </c>
      <c r="O11" s="383">
        <f t="shared" ref="O11:O74" ca="1" si="11">IF(N(INDIRECT(ADDRESS(ROW() + $A$9-8 + (ROW()-11)*4,1,1,1,"Internet")))&gt;0,INDIRECT(ADDRESS(ROW() + $A$9-8 + (ROW()-11)*4,1,1,1,"Internet")),"")</f>
        <v>13029</v>
      </c>
      <c r="P11" s="384" t="str">
        <f ca="1">IF(N(O11)&gt;0,VLOOKUP(O11,Hraci!$A$1:$I$1500,2,0),IF(TYPE(INDIRECT(ADDRESS(ROW() + $A$9-8 + (ROW()-11)*4,2,1,1,"Internet")))&gt;1,INDIRECT(ADDRESS(ROW() + $A$9-8 + (ROW()-11)*4,2,1,1,"Internet"))," "))</f>
        <v>Kamaryt</v>
      </c>
      <c r="Q11" s="385" t="str">
        <f ca="1">IF(N(O11)&gt;0,VLOOKUP(O11,Hraci!$A$1:$I$1500,3,0)," ")</f>
        <v>Josef</v>
      </c>
      <c r="R11" s="385" t="str">
        <f ca="1">IF(N(O11)&gt;0,VLOOKUP(O11,Hraci!$A$1:$I$1500,5,0),IF(TYPE(INDIRECT(ADDRESS(ROW() + $A$9-8 + (ROW()-11)*4,3,1,1,"Internet")))&gt;1,INDIRECT(ADDRESS(ROW() + $A$9-8 + (ROW()-11)*4,3,1,1,"Internet"))," "))</f>
        <v>CdP Loděnice</v>
      </c>
      <c r="S11" s="319">
        <f ca="1">IF(N(O11)=0,9999,VLOOKUP(O11,Hraci!$A$1:$I$1500,8,0))</f>
        <v>25</v>
      </c>
      <c r="T11" s="386">
        <f ca="1">IF(N(O11)=0,0,VLOOKUP(O11,Hraci!$A$1:$I$1500,9,0))</f>
        <v>42.25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v>7</v>
      </c>
      <c r="AI11" s="387">
        <f ca="1">IF(N($AH11)&gt;0,VLOOKUP($AH11,Body!$A$4:$F$259,5,0),"")</f>
        <v>54.076078124999995</v>
      </c>
      <c r="AJ11" s="388">
        <f ca="1">IF(N($AH11)&gt;0,VLOOKUP($AH11,Body!$A$4:$F$259,6,0),"")</f>
        <v>0</v>
      </c>
      <c r="AK11" s="387">
        <f ca="1">IF(N($AH11)&gt;0,VLOOKUP($AH11,Body!$A$4:$F$259,2,0),"")</f>
        <v>2.25</v>
      </c>
      <c r="AL11" s="389" t="str">
        <f t="shared" ref="AL11:AL42" ca="1" si="14">IF(N(H11)&gt;$K$7,"",CONCATENATE(IF($Y$9="","",H11&amp;" "),L11,IF(L11="",""," - "),J11," ",K11))</f>
        <v>1 CdP Loděnice - Dlouhá Ivana</v>
      </c>
      <c r="AM11" s="390">
        <f t="shared" ref="AM11:AM74" ca="1" si="15">C11</f>
        <v>83.5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76.25</v>
      </c>
      <c r="D12" s="302">
        <f t="shared" ca="1" si="5"/>
        <v>10072</v>
      </c>
      <c r="E12" s="302">
        <f t="shared" ca="1" si="6"/>
        <v>5</v>
      </c>
      <c r="F12" s="343" t="str">
        <f t="shared" ca="1" si="7"/>
        <v>91076250989927999994454151</v>
      </c>
      <c r="G12" s="381" t="b">
        <f t="shared" ca="1" si="8"/>
        <v>0</v>
      </c>
      <c r="H12" s="382">
        <f t="shared" si="9"/>
        <v>2</v>
      </c>
      <c r="I12" s="383">
        <f t="shared" ca="1" si="10"/>
        <v>14079</v>
      </c>
      <c r="J12" s="384" t="str">
        <f ca="1">IF(N(I12)&gt;0,VLOOKUP(I12,Hraci!$A$1:$I$1500,2,0),IF(TYPE(INDIRECT(ADDRESS(ROW() + $A$9-9 + (ROW()-11)*4,2,1,1,"Internet")))&gt;1,INDIRECT(ADDRESS(ROW() + $A$9-9 + (ROW()-11)*4,2,1,1,"Internet"))," "))</f>
        <v>Heller</v>
      </c>
      <c r="K12" s="385" t="str">
        <f ca="1">IF(N(I12)&gt;0,VLOOKUP(I12,Hraci!$A$1:$I$1500,3,0)," ")</f>
        <v>Jan</v>
      </c>
      <c r="L12" s="385" t="str">
        <f ca="1">IF(N(I12)&gt;0,VLOOKUP(I12,Hraci!$A$1:$I$1500,5,0),IF(TYPE(INDIRECT(ADDRESS(ROW() + $A$9-9 + (ROW()-11)*4,3,1,1,"Internet")))&gt;1,INDIRECT(ADDRESS(ROW() + $A$9-9 + (ROW()-11)*4,3,1,1,"Internet"))," "))</f>
        <v>PC Mimo Done</v>
      </c>
      <c r="M12" s="319">
        <f ca="1">IF(N(I12)=0,9999,VLOOKUP(I12,Hraci!$A$1:$I$1500,8,0))</f>
        <v>68</v>
      </c>
      <c r="N12" s="386">
        <f ca="1">IF(N(I12)=0,0,VLOOKUP(I12,Hraci!$A$1:$I$1500,9,0))</f>
        <v>30.75</v>
      </c>
      <c r="O12" s="383">
        <f t="shared" ca="1" si="11"/>
        <v>27039</v>
      </c>
      <c r="P12" s="384" t="str">
        <f ca="1">IF(N(O12)&gt;0,VLOOKUP(O12,Hraci!$A$1:$I$1500,2,0),IF(TYPE(INDIRECT(ADDRESS(ROW() + $A$9-8 + (ROW()-11)*4,2,1,1,"Internet")))&gt;1,INDIRECT(ADDRESS(ROW() + $A$9-8 + (ROW()-11)*4,2,1,1,"Internet"))," "))</f>
        <v>Kauca st.</v>
      </c>
      <c r="Q12" s="385" t="str">
        <f ca="1">IF(N(O12)&gt;0,VLOOKUP(O12,Hraci!$A$1:$I$1500,3,0)," ")</f>
        <v>Jindřich</v>
      </c>
      <c r="R12" s="385" t="str">
        <f ca="1">IF(N(O12)&gt;0,VLOOKUP(O12,Hraci!$A$1:$I$1500,5,0),IF(TYPE(INDIRECT(ADDRESS(ROW() + $A$9-8 + (ROW()-11)*4,3,1,1,"Internet")))&gt;1,INDIRECT(ADDRESS(ROW() + $A$9-8 + (ROW()-11)*4,3,1,1,"Internet"))," "))</f>
        <v>PC Přítkov</v>
      </c>
      <c r="S12" s="319">
        <f ca="1">IF(N(O12)=0,9999,VLOOKUP(O12,Hraci!$A$1:$I$1500,8,0))</f>
        <v>5</v>
      </c>
      <c r="T12" s="386">
        <f ca="1">IF(N(O12)=0,0,VLOOKUP(O12,Hraci!$A$1:$I$1500,9,0))</f>
        <v>45.5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2</v>
      </c>
      <c r="AI12" s="387">
        <f ca="1">IF(N($AH12)&gt;0,VLOOKUP($AH12,Body!$A$4:$F$259,5,0),"")</f>
        <v>96.135249999999985</v>
      </c>
      <c r="AJ12" s="388">
        <f ca="1">IF(N($AH12)&gt;0,VLOOKUP($AH12,Body!$A$4:$F$259,6,0),"")</f>
        <v>0</v>
      </c>
      <c r="AK12" s="387">
        <f ca="1">IF(N($AH12)&gt;0,VLOOKUP($AH12,Body!$A$4:$F$259,2,0),"")</f>
        <v>4</v>
      </c>
      <c r="AL12" s="389" t="str">
        <f t="shared" ca="1" si="14"/>
        <v>2 PC Mimo Done - Heller Jan</v>
      </c>
      <c r="AM12" s="390">
        <f t="shared" ca="1" si="15"/>
        <v>76.25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69.063000000000002</v>
      </c>
      <c r="D13" s="302">
        <f t="shared" ca="1" si="5"/>
        <v>10086</v>
      </c>
      <c r="E13" s="302">
        <f t="shared" ca="1" si="6"/>
        <v>13</v>
      </c>
      <c r="F13" s="343" t="str">
        <f t="shared" ca="1" si="7"/>
        <v>91069063989913999986047802</v>
      </c>
      <c r="G13" s="381" t="b">
        <f t="shared" ca="1" si="8"/>
        <v>0</v>
      </c>
      <c r="H13" s="382">
        <f t="shared" si="9"/>
        <v>3</v>
      </c>
      <c r="I13" s="383">
        <f t="shared" ca="1" si="10"/>
        <v>21756</v>
      </c>
      <c r="J13" s="384" t="str">
        <f ca="1">IF(N(I13)&gt;0,VLOOKUP(I13,Hraci!$A$1:$I$1500,2,0),IF(TYPE(INDIRECT(ADDRESS(ROW() + $A$9-9 + (ROW()-11)*4,2,1,1,"Internet")))&gt;1,INDIRECT(ADDRESS(ROW() + $A$9-9 + (ROW()-11)*4,2,1,1,"Internet"))," "))</f>
        <v>Tintěrová</v>
      </c>
      <c r="K13" s="385" t="str">
        <f ca="1">IF(N(I13)&gt;0,VLOOKUP(I13,Hraci!$A$1:$I$1500,3,0)," ")</f>
        <v>Kateřina</v>
      </c>
      <c r="L13" s="385" t="str">
        <f ca="1">IF(N(I13)&gt;0,VLOOKUP(I13,Hraci!$A$1:$I$1500,5,0),IF(TYPE(INDIRECT(ADDRESS(ROW() + $A$9-9 + (ROW()-11)*4,3,1,1,"Internet")))&gt;1,INDIRECT(ADDRESS(ROW() + $A$9-9 + (ROW()-11)*4,3,1,1,"Internet"))," "))</f>
        <v>VARAN</v>
      </c>
      <c r="M13" s="319">
        <f ca="1">IF(N(I13)=0,9999,VLOOKUP(I13,Hraci!$A$1:$I$1500,8,0))</f>
        <v>74</v>
      </c>
      <c r="N13" s="386">
        <f ca="1">IF(N(I13)=0,0,VLOOKUP(I13,Hraci!$A$1:$I$1500,9,0))</f>
        <v>26.562999999999999</v>
      </c>
      <c r="O13" s="383">
        <f t="shared" ca="1" si="11"/>
        <v>21755</v>
      </c>
      <c r="P13" s="384" t="str">
        <f ca="1">IF(N(O13)&gt;0,VLOOKUP(O13,Hraci!$A$1:$I$1500,2,0),IF(TYPE(INDIRECT(ADDRESS(ROW() + $A$9-8 + (ROW()-11)*4,2,1,1,"Internet")))&gt;1,INDIRECT(ADDRESS(ROW() + $A$9-8 + (ROW()-11)*4,2,1,1,"Internet"))," "))</f>
        <v>Valenz</v>
      </c>
      <c r="Q13" s="385" t="str">
        <f ca="1">IF(N(O13)&gt;0,VLOOKUP(O13,Hraci!$A$1:$I$1500,3,0)," ")</f>
        <v>Lukáš</v>
      </c>
      <c r="R13" s="385" t="str">
        <f ca="1">IF(N(O13)&gt;0,VLOOKUP(O13,Hraci!$A$1:$I$1500,5,0),IF(TYPE(INDIRECT(ADDRESS(ROW() + $A$9-8 + (ROW()-11)*4,3,1,1,"Internet")))&gt;1,INDIRECT(ADDRESS(ROW() + $A$9-8 + (ROW()-11)*4,3,1,1,"Internet"))," "))</f>
        <v>VARAN</v>
      </c>
      <c r="S13" s="319">
        <f ca="1">IF(N(O13)=0,9999,VLOOKUP(O13,Hraci!$A$1:$I$1500,8,0))</f>
        <v>13</v>
      </c>
      <c r="T13" s="386">
        <f ca="1">IF(N(O13)=0,0,VLOOKUP(O13,Hraci!$A$1:$I$1500,9,0))</f>
        <v>42.5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1</v>
      </c>
      <c r="AI13" s="387">
        <f ca="1">IF(N($AH13)&gt;0,VLOOKUP($AH13,Body!$A$4:$F$259,5,0),"")</f>
        <v>120.16906249999998</v>
      </c>
      <c r="AJ13" s="388">
        <f ca="1">IF(N($AH13)&gt;0,VLOOKUP($AH13,Body!$A$4:$F$259,6,0),"")</f>
        <v>0</v>
      </c>
      <c r="AK13" s="387">
        <f ca="1">IF(N($AH13)&gt;0,VLOOKUP($AH13,Body!$A$4:$F$259,2,0),"")</f>
        <v>5</v>
      </c>
      <c r="AL13" s="389" t="str">
        <f t="shared" ca="1" si="14"/>
        <v>3 VARAN - Tintěrová Kateřina</v>
      </c>
      <c r="AM13" s="390">
        <f t="shared" ca="1" si="15"/>
        <v>69.063000000000002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68.563000000000002</v>
      </c>
      <c r="D14" s="302">
        <f t="shared" ca="1" si="5"/>
        <v>10078</v>
      </c>
      <c r="E14" s="302">
        <f t="shared" ca="1" si="6"/>
        <v>28</v>
      </c>
      <c r="F14" s="343" t="str">
        <f t="shared" ca="1" si="7"/>
        <v>91068563989921999971327076</v>
      </c>
      <c r="G14" s="381" t="b">
        <f t="shared" ca="1" si="8"/>
        <v>0</v>
      </c>
      <c r="H14" s="382">
        <f t="shared" si="9"/>
        <v>4</v>
      </c>
      <c r="I14" s="383">
        <f t="shared" ca="1" si="10"/>
        <v>99574</v>
      </c>
      <c r="J14" s="384" t="str">
        <f ca="1">IF(N(I14)&gt;0,VLOOKUP(I14,Hraci!$A$1:$I$1500,2,0),IF(TYPE(INDIRECT(ADDRESS(ROW() + $A$9-9 + (ROW()-11)*4,2,1,1,"Internet")))&gt;1,INDIRECT(ADDRESS(ROW() + $A$9-9 + (ROW()-11)*4,2,1,1,"Internet"))," "))</f>
        <v>Demčíková</v>
      </c>
      <c r="K14" s="385" t="str">
        <f ca="1">IF(N(I14)&gt;0,VLOOKUP(I14,Hraci!$A$1:$I$1500,3,0)," ")</f>
        <v>Jiřina</v>
      </c>
      <c r="L14" s="385" t="str">
        <f ca="1">IF(N(I14)&gt;0,VLOOKUP(I14,Hraci!$A$1:$I$1500,5,0),IF(TYPE(INDIRECT(ADDRESS(ROW() + $A$9-9 + (ROW()-11)*4,3,1,1,"Internet")))&gt;1,INDIRECT(ADDRESS(ROW() + $A$9-9 + (ROW()-11)*4,3,1,1,"Internet"))," "))</f>
        <v>SK Sahara Vědomice</v>
      </c>
      <c r="M14" s="319">
        <f ca="1">IF(N(I14)=0,9999,VLOOKUP(I14,Hraci!$A$1:$I$1500,8,0))</f>
        <v>28</v>
      </c>
      <c r="N14" s="386">
        <f ca="1">IF(N(I14)=0,0,VLOOKUP(I14,Hraci!$A$1:$I$1500,9,0))</f>
        <v>37.5</v>
      </c>
      <c r="O14" s="383">
        <f t="shared" ca="1" si="11"/>
        <v>99510</v>
      </c>
      <c r="P14" s="384" t="str">
        <f ca="1">IF(N(O14)&gt;0,VLOOKUP(O14,Hraci!$A$1:$I$1500,2,0),IF(TYPE(INDIRECT(ADDRESS(ROW() + $A$9-8 + (ROW()-11)*4,2,1,1,"Internet")))&gt;1,INDIRECT(ADDRESS(ROW() + $A$9-8 + (ROW()-11)*4,2,1,1,"Internet"))," "))</f>
        <v>Demčík</v>
      </c>
      <c r="Q14" s="385" t="str">
        <f ca="1">IF(N(O14)&gt;0,VLOOKUP(O14,Hraci!$A$1:$I$1500,3,0)," ")</f>
        <v>Milan</v>
      </c>
      <c r="R14" s="385" t="str">
        <f ca="1">IF(N(O14)&gt;0,VLOOKUP(O14,Hraci!$A$1:$I$1500,5,0),IF(TYPE(INDIRECT(ADDRESS(ROW() + $A$9-8 + (ROW()-11)*4,3,1,1,"Internet")))&gt;1,INDIRECT(ADDRESS(ROW() + $A$9-8 + (ROW()-11)*4,3,1,1,"Internet"))," "))</f>
        <v>SK Sahara Vědomice</v>
      </c>
      <c r="S14" s="319">
        <f ca="1">IF(N(O14)=0,9999,VLOOKUP(O14,Hraci!$A$1:$I$1500,8,0))</f>
        <v>51</v>
      </c>
      <c r="T14" s="386">
        <f ca="1">IF(N(O14)=0,0,VLOOKUP(O14,Hraci!$A$1:$I$1500,9,0))</f>
        <v>31.062999999999999</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v>14</v>
      </c>
      <c r="AI14" s="387">
        <f ca="1">IF(N($AH14)&gt;0,VLOOKUP($AH14,Body!$A$4:$F$259,5,0),"")</f>
        <v>30.042265624999995</v>
      </c>
      <c r="AJ14" s="388">
        <f ca="1">IF(N($AH14)&gt;0,VLOOKUP($AH14,Body!$A$4:$F$259,6,0),"")</f>
        <v>0</v>
      </c>
      <c r="AK14" s="387">
        <f ca="1">IF(N($AH14)&gt;0,VLOOKUP($AH14,Body!$A$4:$F$259,2,0),"")</f>
        <v>1.25</v>
      </c>
      <c r="AL14" s="389" t="str">
        <f t="shared" ca="1" si="14"/>
        <v>4 SK Sahara Vědomice - Demčíková Jiřina</v>
      </c>
      <c r="AM14" s="390">
        <f t="shared" ca="1" si="15"/>
        <v>68.563000000000002</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59.439</v>
      </c>
      <c r="D15" s="302">
        <f t="shared" ca="1" si="5"/>
        <v>10205</v>
      </c>
      <c r="E15" s="302">
        <f t="shared" ca="1" si="6"/>
        <v>79</v>
      </c>
      <c r="F15" s="343" t="str">
        <f t="shared" ca="1" si="7"/>
        <v>91059439989794999920978266</v>
      </c>
      <c r="G15" s="381" t="b">
        <f t="shared" ca="1" si="8"/>
        <v>0</v>
      </c>
      <c r="H15" s="382">
        <f t="shared" si="9"/>
        <v>5</v>
      </c>
      <c r="I15" s="383">
        <f t="shared" ca="1" si="10"/>
        <v>16117</v>
      </c>
      <c r="J15" s="384" t="str">
        <f ca="1">IF(N(I15)&gt;0,VLOOKUP(I15,Hraci!$A$1:$I$1500,2,0),IF(TYPE(INDIRECT(ADDRESS(ROW() + $A$9-9 + (ROW()-11)*4,2,1,1,"Internet")))&gt;1,INDIRECT(ADDRESS(ROW() + $A$9-9 + (ROW()-11)*4,2,1,1,"Internet"))," "))</f>
        <v>Stejskal</v>
      </c>
      <c r="K15" s="385" t="str">
        <f ca="1">IF(N(I15)&gt;0,VLOOKUP(I15,Hraci!$A$1:$I$1500,3,0)," ")</f>
        <v>Václav</v>
      </c>
      <c r="L15" s="385" t="str">
        <f ca="1">IF(N(I15)&gt;0,VLOOKUP(I15,Hraci!$A$1:$I$1500,5,0),IF(TYPE(INDIRECT(ADDRESS(ROW() + $A$9-9 + (ROW()-11)*4,3,1,1,"Internet")))&gt;1,INDIRECT(ADDRESS(ROW() + $A$9-9 + (ROW()-11)*4,3,1,1,"Internet"))," "))</f>
        <v>JAPKO</v>
      </c>
      <c r="M15" s="319">
        <f ca="1">IF(N(I15)=0,9999,VLOOKUP(I15,Hraci!$A$1:$I$1500,8,0))</f>
        <v>79</v>
      </c>
      <c r="N15" s="386">
        <f ca="1">IF(N(I15)=0,0,VLOOKUP(I15,Hraci!$A$1:$I$1500,9,0))</f>
        <v>36.75</v>
      </c>
      <c r="O15" s="383">
        <f t="shared" ca="1" si="11"/>
        <v>19023</v>
      </c>
      <c r="P15" s="384" t="str">
        <f ca="1">IF(N(O15)&gt;0,VLOOKUP(O15,Hraci!$A$1:$I$1500,2,0),IF(TYPE(INDIRECT(ADDRESS(ROW() + $A$9-8 + (ROW()-11)*4,2,1,1,"Internet")))&gt;1,INDIRECT(ADDRESS(ROW() + $A$9-8 + (ROW()-11)*4,2,1,1,"Internet"))," "))</f>
        <v>Blieková</v>
      </c>
      <c r="Q15" s="385" t="str">
        <f ca="1">IF(N(O15)&gt;0,VLOOKUP(O15,Hraci!$A$1:$I$1500,3,0)," ")</f>
        <v>Alena</v>
      </c>
      <c r="R15" s="385" t="str">
        <f ca="1">IF(N(O15)&gt;0,VLOOKUP(O15,Hraci!$A$1:$I$1500,5,0),IF(TYPE(INDIRECT(ADDRESS(ROW() + $A$9-8 + (ROW()-11)*4,3,1,1,"Internet")))&gt;1,INDIRECT(ADDRESS(ROW() + $A$9-8 + (ROW()-11)*4,3,1,1,"Internet"))," "))</f>
        <v>UBU Únětice</v>
      </c>
      <c r="S15" s="319">
        <f ca="1">IF(N(O15)=0,9999,VLOOKUP(O15,Hraci!$A$1:$I$1500,8,0))</f>
        <v>127</v>
      </c>
      <c r="T15" s="386">
        <f ca="1">IF(N(O15)=0,0,VLOOKUP(O15,Hraci!$A$1:$I$1500,9,0))</f>
        <v>22.689</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v>13</v>
      </c>
      <c r="AI15" s="387">
        <f ca="1">IF(N($AH15)&gt;0,VLOOKUP($AH15,Body!$A$4:$F$259,5,0),"")</f>
        <v>33.046492187499993</v>
      </c>
      <c r="AJ15" s="388">
        <f ca="1">IF(N($AH15)&gt;0,VLOOKUP($AH15,Body!$A$4:$F$259,6,0),"")</f>
        <v>0</v>
      </c>
      <c r="AK15" s="387">
        <f ca="1">IF(N($AH15)&gt;0,VLOOKUP($AH15,Body!$A$4:$F$259,2,0),"")</f>
        <v>1.375</v>
      </c>
      <c r="AL15" s="389" t="str">
        <f t="shared" ca="1" si="14"/>
        <v>5 JAPKO - Stejskal Václav</v>
      </c>
      <c r="AM15" s="390">
        <f t="shared" ca="1" si="15"/>
        <v>59.439</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55.938000000000002</v>
      </c>
      <c r="D16" s="302">
        <f t="shared" ca="1" si="5"/>
        <v>10219</v>
      </c>
      <c r="E16" s="302">
        <f t="shared" ca="1" si="6"/>
        <v>103</v>
      </c>
      <c r="F16" s="343" t="str">
        <f t="shared" ca="1" si="7"/>
        <v>91055938989780999896828540</v>
      </c>
      <c r="G16" s="381" t="b">
        <f t="shared" ca="1" si="8"/>
        <v>0</v>
      </c>
      <c r="H16" s="382">
        <f t="shared" si="9"/>
        <v>6</v>
      </c>
      <c r="I16" s="383">
        <f t="shared" ca="1" si="10"/>
        <v>19025</v>
      </c>
      <c r="J16" s="384" t="str">
        <f ca="1">IF(N(I16)&gt;0,VLOOKUP(I16,Hraci!$A$1:$I$1500,2,0),IF(TYPE(INDIRECT(ADDRESS(ROW() + $A$9-9 + (ROW()-11)*4,2,1,1,"Internet")))&gt;1,INDIRECT(ADDRESS(ROW() + $A$9-9 + (ROW()-11)*4,2,1,1,"Internet"))," "))</f>
        <v>Maňák</v>
      </c>
      <c r="K16" s="385" t="str">
        <f ca="1">IF(N(I16)&gt;0,VLOOKUP(I16,Hraci!$A$1:$I$1500,3,0)," ")</f>
        <v>Jan</v>
      </c>
      <c r="L16" s="385" t="str">
        <f ca="1">IF(N(I16)&gt;0,VLOOKUP(I16,Hraci!$A$1:$I$1500,5,0),IF(TYPE(INDIRECT(ADDRESS(ROW() + $A$9-9 + (ROW()-11)*4,3,1,1,"Internet")))&gt;1,INDIRECT(ADDRESS(ROW() + $A$9-9 + (ROW()-11)*4,3,1,1,"Internet"))," "))</f>
        <v>Petank Club Praha</v>
      </c>
      <c r="M16" s="319">
        <f ca="1">IF(N(I16)=0,9999,VLOOKUP(I16,Hraci!$A$1:$I$1500,8,0))</f>
        <v>103</v>
      </c>
      <c r="N16" s="386">
        <f ca="1">IF(N(I16)=0,0,VLOOKUP(I16,Hraci!$A$1:$I$1500,9,0))</f>
        <v>27.594000000000001</v>
      </c>
      <c r="O16" s="383">
        <f t="shared" ca="1" si="11"/>
        <v>14076</v>
      </c>
      <c r="P16" s="384" t="str">
        <f ca="1">IF(N(O16)&gt;0,VLOOKUP(O16,Hraci!$A$1:$I$1500,2,0),IF(TYPE(INDIRECT(ADDRESS(ROW() + $A$9-8 + (ROW()-11)*4,2,1,1,"Internet")))&gt;1,INDIRECT(ADDRESS(ROW() + $A$9-8 + (ROW()-11)*4,2,1,1,"Internet"))," "))</f>
        <v>Klír</v>
      </c>
      <c r="Q16" s="385" t="str">
        <f ca="1">IF(N(O16)&gt;0,VLOOKUP(O16,Hraci!$A$1:$I$1500,3,0)," ")</f>
        <v>Tomáš</v>
      </c>
      <c r="R16" s="385" t="str">
        <f ca="1">IF(N(O16)&gt;0,VLOOKUP(O16,Hraci!$A$1:$I$1500,5,0),IF(TYPE(INDIRECT(ADDRESS(ROW() + $A$9-8 + (ROW()-11)*4,3,1,1,"Internet")))&gt;1,INDIRECT(ADDRESS(ROW() + $A$9-8 + (ROW()-11)*4,3,1,1,"Internet"))," "))</f>
        <v>Petank Club Praha</v>
      </c>
      <c r="S16" s="319">
        <f ca="1">IF(N(O16)=0,9999,VLOOKUP(O16,Hraci!$A$1:$I$1500,8,0))</f>
        <v>117</v>
      </c>
      <c r="T16" s="386">
        <f ca="1">IF(N(O16)=0,0,VLOOKUP(O16,Hraci!$A$1:$I$1500,9,0))</f>
        <v>28.344000000000001</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3</v>
      </c>
      <c r="AI16" s="387">
        <f ca="1">IF(N($AH16)&gt;0,VLOOKUP($AH16,Body!$A$4:$F$259,5,0),"")</f>
        <v>84.11834374999998</v>
      </c>
      <c r="AJ16" s="388">
        <f ca="1">IF(N($AH16)&gt;0,VLOOKUP($AH16,Body!$A$4:$F$259,6,0),"")</f>
        <v>0</v>
      </c>
      <c r="AK16" s="387">
        <f ca="1">IF(N($AH16)&gt;0,VLOOKUP($AH16,Body!$A$4:$F$259,2,0),"")</f>
        <v>3.5</v>
      </c>
      <c r="AL16" s="389" t="str">
        <f t="shared" ca="1" si="14"/>
        <v>6 Petank Club Praha - Maňák Jan</v>
      </c>
      <c r="AM16" s="390">
        <f t="shared" ca="1" si="15"/>
        <v>55.938000000000002</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53.625999999999998</v>
      </c>
      <c r="D17" s="302">
        <f t="shared" ca="1" si="5"/>
        <v>10246</v>
      </c>
      <c r="E17" s="302">
        <f t="shared" ca="1" si="6"/>
        <v>123</v>
      </c>
      <c r="F17" s="343" t="str">
        <f t="shared" ca="1" si="7"/>
        <v>91053626989753999876558435</v>
      </c>
      <c r="G17" s="381" t="b">
        <f t="shared" ca="1" si="8"/>
        <v>0</v>
      </c>
      <c r="H17" s="382">
        <f t="shared" si="9"/>
        <v>7</v>
      </c>
      <c r="I17" s="383">
        <f t="shared" ca="1" si="10"/>
        <v>23257</v>
      </c>
      <c r="J17" s="384" t="str">
        <f ca="1">IF(N(I17)&gt;0,VLOOKUP(I17,Hraci!$A$1:$I$1500,2,0),IF(TYPE(INDIRECT(ADDRESS(ROW() + $A$9-9 + (ROW()-11)*4,2,1,1,"Internet")))&gt;1,INDIRECT(ADDRESS(ROW() + $A$9-9 + (ROW()-11)*4,2,1,1,"Internet"))," "))</f>
        <v>Lujková</v>
      </c>
      <c r="K17" s="385" t="str">
        <f ca="1">IF(N(I17)&gt;0,VLOOKUP(I17,Hraci!$A$1:$I$1500,3,0)," ")</f>
        <v>Klára</v>
      </c>
      <c r="L17" s="385" t="str">
        <f ca="1">IF(N(I17)&gt;0,VLOOKUP(I17,Hraci!$A$1:$I$1500,5,0),IF(TYPE(INDIRECT(ADDRESS(ROW() + $A$9-9 + (ROW()-11)*4,3,1,1,"Internet")))&gt;1,INDIRECT(ADDRESS(ROW() + $A$9-9 + (ROW()-11)*4,3,1,1,"Internet"))," "))</f>
        <v>PSK Jihlava</v>
      </c>
      <c r="M17" s="319">
        <f ca="1">IF(N(I17)=0,9999,VLOOKUP(I17,Hraci!$A$1:$I$1500,8,0))</f>
        <v>124</v>
      </c>
      <c r="N17" s="386">
        <f ca="1">IF(N(I17)=0,0,VLOOKUP(I17,Hraci!$A$1:$I$1500,9,0))</f>
        <v>26.812999999999999</v>
      </c>
      <c r="O17" s="383">
        <f t="shared" ca="1" si="11"/>
        <v>23256</v>
      </c>
      <c r="P17" s="384" t="str">
        <f ca="1">IF(N(O17)&gt;0,VLOOKUP(O17,Hraci!$A$1:$I$1500,2,0),IF(TYPE(INDIRECT(ADDRESS(ROW() + $A$9-8 + (ROW()-11)*4,2,1,1,"Internet")))&gt;1,INDIRECT(ADDRESS(ROW() + $A$9-8 + (ROW()-11)*4,2,1,1,"Internet"))," "))</f>
        <v>Krupica</v>
      </c>
      <c r="Q17" s="385" t="str">
        <f ca="1">IF(N(O17)&gt;0,VLOOKUP(O17,Hraci!$A$1:$I$1500,3,0)," ")</f>
        <v>František</v>
      </c>
      <c r="R17" s="385" t="str">
        <f ca="1">IF(N(O17)&gt;0,VLOOKUP(O17,Hraci!$A$1:$I$1500,5,0),IF(TYPE(INDIRECT(ADDRESS(ROW() + $A$9-8 + (ROW()-11)*4,3,1,1,"Internet")))&gt;1,INDIRECT(ADDRESS(ROW() + $A$9-8 + (ROW()-11)*4,3,1,1,"Internet"))," "))</f>
        <v>PSK Jihlava</v>
      </c>
      <c r="S17" s="319">
        <f ca="1">IF(N(O17)=0,9999,VLOOKUP(O17,Hraci!$A$1:$I$1500,8,0))</f>
        <v>123</v>
      </c>
      <c r="T17" s="386">
        <f ca="1">IF(N(O17)=0,0,VLOOKUP(O17,Hraci!$A$1:$I$1500,9,0))</f>
        <v>26.812999999999999</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15</v>
      </c>
      <c r="AI17" s="387">
        <f ca="1">IF(N($AH17)&gt;0,VLOOKUP($AH17,Body!$A$4:$F$259,5,0),"")</f>
        <v>27.038039062499998</v>
      </c>
      <c r="AJ17" s="388">
        <f ca="1">IF(N($AH17)&gt;0,VLOOKUP($AH17,Body!$A$4:$F$259,6,0),"")</f>
        <v>0</v>
      </c>
      <c r="AK17" s="387">
        <f ca="1">IF(N($AH17)&gt;0,VLOOKUP($AH17,Body!$A$4:$F$259,2,0),"")</f>
        <v>1.125</v>
      </c>
      <c r="AL17" s="389" t="str">
        <f t="shared" ca="1" si="14"/>
        <v>7 PSK Jihlava - Lujková Klára</v>
      </c>
      <c r="AM17" s="390">
        <f t="shared" ca="1" si="15"/>
        <v>53.625999999999998</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49.626999999999995</v>
      </c>
      <c r="D18" s="302">
        <f t="shared" ca="1" si="5"/>
        <v>10309</v>
      </c>
      <c r="E18" s="302">
        <f t="shared" ca="1" si="6"/>
        <v>154</v>
      </c>
      <c r="F18" s="343" t="str">
        <f t="shared" ca="1" si="7"/>
        <v>91049627989690999845107429</v>
      </c>
      <c r="G18" s="381" t="b">
        <f t="shared" ca="1" si="8"/>
        <v>0</v>
      </c>
      <c r="H18" s="382">
        <f t="shared" si="9"/>
        <v>8</v>
      </c>
      <c r="I18" s="383">
        <f t="shared" ca="1" si="10"/>
        <v>12042</v>
      </c>
      <c r="J18" s="384" t="str">
        <f ca="1">IF(N(I18)&gt;0,VLOOKUP(I18,Hraci!$A$1:$I$1500,2,0),IF(TYPE(INDIRECT(ADDRESS(ROW() + $A$9-9 + (ROW()-11)*4,2,1,1,"Internet")))&gt;1,INDIRECT(ADDRESS(ROW() + $A$9-9 + (ROW()-11)*4,2,1,1,"Internet"))," "))</f>
        <v>Pilát</v>
      </c>
      <c r="K18" s="385" t="str">
        <f ca="1">IF(N(I18)&gt;0,VLOOKUP(I18,Hraci!$A$1:$I$1500,3,0)," ")</f>
        <v>Petr</v>
      </c>
      <c r="L18" s="385" t="str">
        <f ca="1">IF(N(I18)&gt;0,VLOOKUP(I18,Hraci!$A$1:$I$1500,5,0),IF(TYPE(INDIRECT(ADDRESS(ROW() + $A$9-9 + (ROW()-11)*4,3,1,1,"Internet")))&gt;1,INDIRECT(ADDRESS(ROW() + $A$9-9 + (ROW()-11)*4,3,1,1,"Internet"))," "))</f>
        <v>SKP Kulová osma</v>
      </c>
      <c r="M18" s="319">
        <f ca="1">IF(N(I18)=0,9999,VLOOKUP(I18,Hraci!$A$1:$I$1500,8,0))</f>
        <v>156</v>
      </c>
      <c r="N18" s="386">
        <f ca="1">IF(N(I18)=0,0,VLOOKUP(I18,Hraci!$A$1:$I$1500,9,0))</f>
        <v>25.187999999999999</v>
      </c>
      <c r="O18" s="383">
        <f t="shared" ca="1" si="11"/>
        <v>16082</v>
      </c>
      <c r="P18" s="384" t="str">
        <f ca="1">IF(N(O18)&gt;0,VLOOKUP(O18,Hraci!$A$1:$I$1500,2,0),IF(TYPE(INDIRECT(ADDRESS(ROW() + $A$9-8 + (ROW()-11)*4,2,1,1,"Internet")))&gt;1,INDIRECT(ADDRESS(ROW() + $A$9-8 + (ROW()-11)*4,2,1,1,"Internet"))," "))</f>
        <v>Pastorek</v>
      </c>
      <c r="Q18" s="385" t="str">
        <f ca="1">IF(N(O18)&gt;0,VLOOKUP(O18,Hraci!$A$1:$I$1500,3,0)," ")</f>
        <v>Jaroslav</v>
      </c>
      <c r="R18" s="385" t="str">
        <f ca="1">IF(N(O18)&gt;0,VLOOKUP(O18,Hraci!$A$1:$I$1500,5,0),IF(TYPE(INDIRECT(ADDRESS(ROW() + $A$9-8 + (ROW()-11)*4,3,1,1,"Internet")))&gt;1,INDIRECT(ADDRESS(ROW() + $A$9-8 + (ROW()-11)*4,3,1,1,"Internet"))," "))</f>
        <v>SK Pétanque Řepy</v>
      </c>
      <c r="S18" s="319">
        <f ca="1">IF(N(O18)=0,9999,VLOOKUP(O18,Hraci!$A$1:$I$1500,8,0))</f>
        <v>154</v>
      </c>
      <c r="T18" s="386">
        <f ca="1">IF(N(O18)=0,0,VLOOKUP(O18,Hraci!$A$1:$I$1500,9,0))</f>
        <v>24.439</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8</v>
      </c>
      <c r="AI18" s="387">
        <f ca="1">IF(N($AH18)&gt;0,VLOOKUP($AH18,Body!$A$4:$F$259,5,0),"")</f>
        <v>48.067624999999992</v>
      </c>
      <c r="AJ18" s="388">
        <f ca="1">IF(N($AH18)&gt;0,VLOOKUP($AH18,Body!$A$4:$F$259,6,0),"")</f>
        <v>0</v>
      </c>
      <c r="AK18" s="387">
        <f ca="1">IF(N($AH18)&gt;0,VLOOKUP($AH18,Body!$A$4:$F$259,2,0),"")</f>
        <v>2</v>
      </c>
      <c r="AL18" s="389" t="str">
        <f t="shared" ca="1" si="14"/>
        <v>8 SKP Kulová osma - Pilát Petr</v>
      </c>
      <c r="AM18" s="390">
        <f t="shared" ca="1" si="15"/>
        <v>49.626999999999995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44.469000000000001</v>
      </c>
      <c r="D19" s="302">
        <f t="shared" ca="1" si="5"/>
        <v>10343</v>
      </c>
      <c r="E19" s="302">
        <f t="shared" ca="1" si="6"/>
        <v>102</v>
      </c>
      <c r="F19" s="343" t="str">
        <f t="shared" ca="1" si="7"/>
        <v>91044469989656999897551594</v>
      </c>
      <c r="G19" s="381" t="b">
        <f t="shared" ca="1" si="8"/>
        <v>0</v>
      </c>
      <c r="H19" s="382">
        <f t="shared" si="9"/>
        <v>9</v>
      </c>
      <c r="I19" s="383">
        <f t="shared" ca="1" si="10"/>
        <v>28051</v>
      </c>
      <c r="J19" s="384" t="str">
        <f ca="1">IF(N(I19)&gt;0,VLOOKUP(I19,Hraci!$A$1:$I$1500,2,0),IF(TYPE(INDIRECT(ADDRESS(ROW() + $A$9-9 + (ROW()-11)*4,2,1,1,"Internet")))&gt;1,INDIRECT(ADDRESS(ROW() + $A$9-9 + (ROW()-11)*4,2,1,1,"Internet"))," "))</f>
        <v>Horáček</v>
      </c>
      <c r="K19" s="385" t="str">
        <f ca="1">IF(N(I19)&gt;0,VLOOKUP(I19,Hraci!$A$1:$I$1500,3,0)," ")</f>
        <v>Jindřich</v>
      </c>
      <c r="L19" s="385" t="str">
        <f ca="1">IF(N(I19)&gt;0,VLOOKUP(I19,Hraci!$A$1:$I$1500,5,0),IF(TYPE(INDIRECT(ADDRESS(ROW() + $A$9-9 + (ROW()-11)*4,3,1,1,"Internet")))&gt;1,INDIRECT(ADDRESS(ROW() + $A$9-9 + (ROW()-11)*4,3,1,1,"Internet"))," "))</f>
        <v>PC Kolová</v>
      </c>
      <c r="M19" s="319">
        <f ca="1">IF(N(I19)=0,9999,VLOOKUP(I19,Hraci!$A$1:$I$1500,8,0))</f>
        <v>242</v>
      </c>
      <c r="N19" s="386">
        <f ca="1">IF(N(I19)=0,0,VLOOKUP(I19,Hraci!$A$1:$I$1500,9,0))</f>
        <v>14.093999999999999</v>
      </c>
      <c r="O19" s="383">
        <f t="shared" ca="1" si="11"/>
        <v>15065</v>
      </c>
      <c r="P19" s="384" t="str">
        <f ca="1">IF(N(O19)&gt;0,VLOOKUP(O19,Hraci!$A$1:$I$1500,2,0),IF(TYPE(INDIRECT(ADDRESS(ROW() + $A$9-8 + (ROW()-11)*4,2,1,1,"Internet")))&gt;1,INDIRECT(ADDRESS(ROW() + $A$9-8 + (ROW()-11)*4,2,1,1,"Internet"))," "))</f>
        <v>Palas</v>
      </c>
      <c r="Q19" s="385" t="str">
        <f ca="1">IF(N(O19)&gt;0,VLOOKUP(O19,Hraci!$A$1:$I$1500,3,0)," ")</f>
        <v>Pavel</v>
      </c>
      <c r="R19" s="385" t="str">
        <f ca="1">IF(N(O19)&gt;0,VLOOKUP(O19,Hraci!$A$1:$I$1500,5,0),IF(TYPE(INDIRECT(ADDRESS(ROW() + $A$9-8 + (ROW()-11)*4,3,1,1,"Internet")))&gt;1,INDIRECT(ADDRESS(ROW() + $A$9-8 + (ROW()-11)*4,3,1,1,"Internet"))," "))</f>
        <v>UBU Únětice</v>
      </c>
      <c r="S19" s="319">
        <f ca="1">IF(N(O19)=0,9999,VLOOKUP(O19,Hraci!$A$1:$I$1500,8,0))</f>
        <v>102</v>
      </c>
      <c r="T19" s="386">
        <f ca="1">IF(N(O19)=0,0,VLOOKUP(O19,Hraci!$A$1:$I$1500,9,0))</f>
        <v>30.375</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5</v>
      </c>
      <c r="AI19" s="387">
        <f ca="1">IF(N($AH19)&gt;0,VLOOKUP($AH19,Body!$A$4:$F$259,5,0),"")</f>
        <v>66.092984374999986</v>
      </c>
      <c r="AJ19" s="388">
        <f ca="1">IF(N($AH19)&gt;0,VLOOKUP($AH19,Body!$A$4:$F$259,6,0),"")</f>
        <v>0</v>
      </c>
      <c r="AK19" s="387">
        <f ca="1">IF(N($AH19)&gt;0,VLOOKUP($AH19,Body!$A$4:$F$259,2,0),"")</f>
        <v>2.75</v>
      </c>
      <c r="AL19" s="389" t="str">
        <f t="shared" ca="1" si="14"/>
        <v>9 PC Kolová - Horáček Jindřich</v>
      </c>
      <c r="AM19" s="390">
        <f t="shared" ca="1" si="15"/>
        <v>44.469000000000001</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43.502000000000002</v>
      </c>
      <c r="D20" s="302">
        <f t="shared" ca="1" si="5"/>
        <v>10233</v>
      </c>
      <c r="E20" s="302">
        <f t="shared" ca="1" si="6"/>
        <v>115</v>
      </c>
      <c r="F20" s="343" t="str">
        <f t="shared" ca="1" si="7"/>
        <v>91043502989766999884475452</v>
      </c>
      <c r="G20" s="381" t="b">
        <f t="shared" ca="1" si="8"/>
        <v>0</v>
      </c>
      <c r="H20" s="382">
        <f t="shared" si="9"/>
        <v>10</v>
      </c>
      <c r="I20" s="383">
        <f t="shared" ca="1" si="10"/>
        <v>20532</v>
      </c>
      <c r="J20" s="384" t="str">
        <f ca="1">IF(N(I20)&gt;0,VLOOKUP(I20,Hraci!$A$1:$I$1500,2,0),IF(TYPE(INDIRECT(ADDRESS(ROW() + $A$9-9 + (ROW()-11)*4,2,1,1,"Internet")))&gt;1,INDIRECT(ADDRESS(ROW() + $A$9-9 + (ROW()-11)*4,2,1,1,"Internet"))," "))</f>
        <v>Křížek</v>
      </c>
      <c r="K20" s="385" t="str">
        <f ca="1">IF(N(I20)&gt;0,VLOOKUP(I20,Hraci!$A$1:$I$1500,3,0)," ")</f>
        <v>Evžen</v>
      </c>
      <c r="L20" s="385" t="str">
        <f ca="1">IF(N(I20)&gt;0,VLOOKUP(I20,Hraci!$A$1:$I$1500,5,0),IF(TYPE(INDIRECT(ADDRESS(ROW() + $A$9-9 + (ROW()-11)*4,3,1,1,"Internet")))&gt;1,INDIRECT(ADDRESS(ROW() + $A$9-9 + (ROW()-11)*4,3,1,1,"Internet"))," "))</f>
        <v>UBU Únětice</v>
      </c>
      <c r="M20" s="319">
        <f ca="1">IF(N(I20)=0,9999,VLOOKUP(I20,Hraci!$A$1:$I$1500,8,0))</f>
        <v>115</v>
      </c>
      <c r="N20" s="386">
        <f ca="1">IF(N(I20)=0,0,VLOOKUP(I20,Hraci!$A$1:$I$1500,9,0))</f>
        <v>22.501000000000001</v>
      </c>
      <c r="O20" s="383">
        <f t="shared" ca="1" si="11"/>
        <v>20534</v>
      </c>
      <c r="P20" s="384" t="str">
        <f ca="1">IF(N(O20)&gt;0,VLOOKUP(O20,Hraci!$A$1:$I$1500,2,0),IF(TYPE(INDIRECT(ADDRESS(ROW() + $A$9-8 + (ROW()-11)*4,2,1,1,"Internet")))&gt;1,INDIRECT(ADDRESS(ROW() + $A$9-8 + (ROW()-11)*4,2,1,1,"Internet"))," "))</f>
        <v>Váňová</v>
      </c>
      <c r="Q20" s="385" t="str">
        <f ca="1">IF(N(O20)&gt;0,VLOOKUP(O20,Hraci!$A$1:$I$1500,3,0)," ")</f>
        <v>Věra</v>
      </c>
      <c r="R20" s="385" t="str">
        <f ca="1">IF(N(O20)&gt;0,VLOOKUP(O20,Hraci!$A$1:$I$1500,5,0),IF(TYPE(INDIRECT(ADDRESS(ROW() + $A$9-8 + (ROW()-11)*4,3,1,1,"Internet")))&gt;1,INDIRECT(ADDRESS(ROW() + $A$9-8 + (ROW()-11)*4,3,1,1,"Internet"))," "))</f>
        <v>SK Pétanque Řepy</v>
      </c>
      <c r="S20" s="319">
        <f ca="1">IF(N(O20)=0,9999,VLOOKUP(O20,Hraci!$A$1:$I$1500,8,0))</f>
        <v>119</v>
      </c>
      <c r="T20" s="386">
        <f ca="1">IF(N(O20)=0,0,VLOOKUP(O20,Hraci!$A$1:$I$1500,9,0))</f>
        <v>21.001000000000001</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18</v>
      </c>
      <c r="AI20" s="387">
        <f ca="1">IF(N($AH20)&gt;0,VLOOKUP($AH20,Body!$A$4:$F$259,5,0),"")</f>
        <v>21.029585937499995</v>
      </c>
      <c r="AJ20" s="388">
        <f ca="1">IF(N($AH20)&gt;0,VLOOKUP($AH20,Body!$A$4:$F$259,6,0),"")</f>
        <v>0</v>
      </c>
      <c r="AK20" s="387">
        <f ca="1">IF(N($AH20)&gt;0,VLOOKUP($AH20,Body!$A$4:$F$259,2,0),"")</f>
        <v>0.875</v>
      </c>
      <c r="AL20" s="389" t="str">
        <f t="shared" ca="1" si="14"/>
        <v>10 UBU Únětice - Křížek Evžen</v>
      </c>
      <c r="AM20" s="390">
        <f t="shared" ca="1" si="15"/>
        <v>43.502000000000002</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38.986999999999995</v>
      </c>
      <c r="D21" s="302">
        <f t="shared" ca="1" si="5"/>
        <v>10392</v>
      </c>
      <c r="E21" s="302">
        <f t="shared" ca="1" si="6"/>
        <v>150</v>
      </c>
      <c r="F21" s="343" t="str">
        <f t="shared" ca="1" si="7"/>
        <v>91038987989607999849846962</v>
      </c>
      <c r="G21" s="381" t="b">
        <f t="shared" ca="1" si="8"/>
        <v>0</v>
      </c>
      <c r="H21" s="382">
        <f t="shared" si="9"/>
        <v>11</v>
      </c>
      <c r="I21" s="383">
        <f t="shared" ca="1" si="10"/>
        <v>21026</v>
      </c>
      <c r="J21" s="384" t="str">
        <f ca="1">IF(N(I21)&gt;0,VLOOKUP(I21,Hraci!$A$1:$I$1500,2,0),IF(TYPE(INDIRECT(ADDRESS(ROW() + $A$9-9 + (ROW()-11)*4,2,1,1,"Internet")))&gt;1,INDIRECT(ADDRESS(ROW() + $A$9-9 + (ROW()-11)*4,2,1,1,"Internet"))," "))</f>
        <v>Vodehnalová</v>
      </c>
      <c r="K21" s="385" t="str">
        <f ca="1">IF(N(I21)&gt;0,VLOOKUP(I21,Hraci!$A$1:$I$1500,3,0)," ")</f>
        <v>Jindra</v>
      </c>
      <c r="L21" s="385" t="str">
        <f ca="1">IF(N(I21)&gt;0,VLOOKUP(I21,Hraci!$A$1:$I$1500,5,0),IF(TYPE(INDIRECT(ADDRESS(ROW() + $A$9-9 + (ROW()-11)*4,3,1,1,"Internet")))&gt;1,INDIRECT(ADDRESS(ROW() + $A$9-9 + (ROW()-11)*4,3,1,1,"Internet"))," "))</f>
        <v>SK Pétanque Řepy</v>
      </c>
      <c r="M21" s="319">
        <f ca="1">IF(N(I21)=0,9999,VLOOKUP(I21,Hraci!$A$1:$I$1500,8,0))</f>
        <v>150</v>
      </c>
      <c r="N21" s="386">
        <f ca="1">IF(N(I21)=0,0,VLOOKUP(I21,Hraci!$A$1:$I$1500,9,0))</f>
        <v>22.797999999999998</v>
      </c>
      <c r="O21" s="383">
        <f t="shared" ca="1" si="11"/>
        <v>21025</v>
      </c>
      <c r="P21" s="384" t="str">
        <f ca="1">IF(N(O21)&gt;0,VLOOKUP(O21,Hraci!$A$1:$I$1500,2,0),IF(TYPE(INDIRECT(ADDRESS(ROW() + $A$9-8 + (ROW()-11)*4,2,1,1,"Internet")))&gt;1,INDIRECT(ADDRESS(ROW() + $A$9-8 + (ROW()-11)*4,2,1,1,"Internet"))," "))</f>
        <v>Vodehnal</v>
      </c>
      <c r="Q21" s="385" t="str">
        <f ca="1">IF(N(O21)&gt;0,VLOOKUP(O21,Hraci!$A$1:$I$1500,3,0)," ")</f>
        <v>Zdeněk</v>
      </c>
      <c r="R21" s="385" t="str">
        <f ca="1">IF(N(O21)&gt;0,VLOOKUP(O21,Hraci!$A$1:$I$1500,5,0),IF(TYPE(INDIRECT(ADDRESS(ROW() + $A$9-8 + (ROW()-11)*4,3,1,1,"Internet")))&gt;1,INDIRECT(ADDRESS(ROW() + $A$9-8 + (ROW()-11)*4,3,1,1,"Internet"))," "))</f>
        <v>SK Pétanque Řepy</v>
      </c>
      <c r="S21" s="319">
        <f ca="1">IF(N(O21)=0,9999,VLOOKUP(O21,Hraci!$A$1:$I$1500,8,0))</f>
        <v>243</v>
      </c>
      <c r="T21" s="386">
        <f ca="1">IF(N(O21)=0,0,VLOOKUP(O21,Hraci!$A$1:$I$1500,9,0))</f>
        <v>16.189</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10</v>
      </c>
      <c r="AI21" s="387">
        <f ca="1">IF(N($AH21)&gt;0,VLOOKUP($AH21,Body!$A$4:$F$259,5,0),"")</f>
        <v>42.05917187499999</v>
      </c>
      <c r="AJ21" s="388">
        <f ca="1">IF(N($AH21)&gt;0,VLOOKUP($AH21,Body!$A$4:$F$259,6,0),"")</f>
        <v>0</v>
      </c>
      <c r="AK21" s="387">
        <f ca="1">IF(N($AH21)&gt;0,VLOOKUP($AH21,Body!$A$4:$F$259,2,0),"")</f>
        <v>1.75</v>
      </c>
      <c r="AL21" s="389" t="str">
        <f t="shared" ca="1" si="14"/>
        <v>11 SK Pétanque Řepy - Vodehnalová Jindra</v>
      </c>
      <c r="AM21" s="390">
        <f t="shared" ca="1" si="15"/>
        <v>38.986999999999995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38.155999999999999</v>
      </c>
      <c r="D22" s="302">
        <f t="shared" ca="1" si="5"/>
        <v>10404</v>
      </c>
      <c r="E22" s="302">
        <f t="shared" ca="1" si="6"/>
        <v>80</v>
      </c>
      <c r="F22" s="343" t="str">
        <f t="shared" ca="1" si="7"/>
        <v>91038156989595999919130008</v>
      </c>
      <c r="G22" s="381" t="b">
        <f t="shared" ca="1" si="8"/>
        <v>0</v>
      </c>
      <c r="H22" s="382">
        <f t="shared" si="9"/>
        <v>12</v>
      </c>
      <c r="I22" s="383">
        <f t="shared" ca="1" si="10"/>
        <v>99594</v>
      </c>
      <c r="J22" s="384" t="str">
        <f ca="1">IF(N(I22)&gt;0,VLOOKUP(I22,Hraci!$A$1:$I$1500,2,0),IF(TYPE(INDIRECT(ADDRESS(ROW() + $A$9-9 + (ROW()-11)*4,2,1,1,"Internet")))&gt;1,INDIRECT(ADDRESS(ROW() + $A$9-9 + (ROW()-11)*4,2,1,1,"Internet"))," "))</f>
        <v>Gubiš</v>
      </c>
      <c r="K22" s="385" t="str">
        <f ca="1">IF(N(I22)&gt;0,VLOOKUP(I22,Hraci!$A$1:$I$1500,3,0)," ")</f>
        <v>Josef</v>
      </c>
      <c r="L22" s="385" t="str">
        <f ca="1">IF(N(I22)&gt;0,VLOOKUP(I22,Hraci!$A$1:$I$1500,5,0),IF(TYPE(INDIRECT(ADDRESS(ROW() + $A$9-9 + (ROW()-11)*4,3,1,1,"Internet")))&gt;1,INDIRECT(ADDRESS(ROW() + $A$9-9 + (ROW()-11)*4,3,1,1,"Internet"))," "))</f>
        <v>PC Kolová</v>
      </c>
      <c r="M22" s="319">
        <f ca="1">IF(N(I22)=0,9999,VLOOKUP(I22,Hraci!$A$1:$I$1500,8,0))</f>
        <v>325</v>
      </c>
      <c r="N22" s="386">
        <f ca="1">IF(N(I22)=0,0,VLOOKUP(I22,Hraci!$A$1:$I$1500,9,0))</f>
        <v>8.375</v>
      </c>
      <c r="O22" s="383">
        <f t="shared" ca="1" si="11"/>
        <v>25017</v>
      </c>
      <c r="P22" s="384" t="str">
        <f ca="1">IF(N(O22)&gt;0,VLOOKUP(O22,Hraci!$A$1:$I$1500,2,0),IF(TYPE(INDIRECT(ADDRESS(ROW() + $A$9-8 + (ROW()-11)*4,2,1,1,"Internet")))&gt;1,INDIRECT(ADDRESS(ROW() + $A$9-8 + (ROW()-11)*4,2,1,1,"Internet"))," "))</f>
        <v>Radoušová</v>
      </c>
      <c r="Q22" s="385" t="str">
        <f ca="1">IF(N(O22)&gt;0,VLOOKUP(O22,Hraci!$A$1:$I$1500,3,0)," ")</f>
        <v>Jana</v>
      </c>
      <c r="R22" s="385" t="str">
        <f ca="1">IF(N(O22)&gt;0,VLOOKUP(O22,Hraci!$A$1:$I$1500,5,0),IF(TYPE(INDIRECT(ADDRESS(ROW() + $A$9-8 + (ROW()-11)*4,3,1,1,"Internet")))&gt;1,INDIRECT(ADDRESS(ROW() + $A$9-8 + (ROW()-11)*4,3,1,1,"Internet"))," "))</f>
        <v>CdP Loděnice</v>
      </c>
      <c r="S22" s="319">
        <f ca="1">IF(N(O22)=0,9999,VLOOKUP(O22,Hraci!$A$1:$I$1500,8,0))</f>
        <v>80</v>
      </c>
      <c r="T22" s="386">
        <f ca="1">IF(N(O22)=0,0,VLOOKUP(O22,Hraci!$A$1:$I$1500,9,0))</f>
        <v>29.780999999999999</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4</v>
      </c>
      <c r="AI22" s="387">
        <f ca="1">IF(N($AH22)&gt;0,VLOOKUP($AH22,Body!$A$4:$F$259,5,0),"")</f>
        <v>72.101437499999989</v>
      </c>
      <c r="AJ22" s="388">
        <f ca="1">IF(N($AH22)&gt;0,VLOOKUP($AH22,Body!$A$4:$F$259,6,0),"")</f>
        <v>0</v>
      </c>
      <c r="AK22" s="387">
        <f ca="1">IF(N($AH22)&gt;0,VLOOKUP($AH22,Body!$A$4:$F$259,2,0),"")</f>
        <v>3</v>
      </c>
      <c r="AL22" s="389" t="str">
        <f t="shared" ca="1" si="14"/>
        <v>12 PC Kolová - Gubiš Josef</v>
      </c>
      <c r="AM22" s="390">
        <f t="shared" ca="1" si="15"/>
        <v>38.155999999999999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36.143000000000001</v>
      </c>
      <c r="D23" s="302">
        <f t="shared" ca="1" si="5"/>
        <v>10322</v>
      </c>
      <c r="E23" s="302">
        <f t="shared" ca="1" si="6"/>
        <v>155</v>
      </c>
      <c r="F23" s="343" t="str">
        <f t="shared" ca="1" si="7"/>
        <v>91036143989677999844116360</v>
      </c>
      <c r="G23" s="381" t="b">
        <f t="shared" ca="1" si="8"/>
        <v>0</v>
      </c>
      <c r="H23" s="382">
        <f t="shared" si="9"/>
        <v>13</v>
      </c>
      <c r="I23" s="383">
        <f t="shared" ca="1" si="10"/>
        <v>20614</v>
      </c>
      <c r="J23" s="384" t="str">
        <f ca="1">IF(N(I23)&gt;0,VLOOKUP(I23,Hraci!$A$1:$I$1500,2,0),IF(TYPE(INDIRECT(ADDRESS(ROW() + $A$9-9 + (ROW()-11)*4,2,1,1,"Internet")))&gt;1,INDIRECT(ADDRESS(ROW() + $A$9-9 + (ROW()-11)*4,2,1,1,"Internet"))," "))</f>
        <v>Müllerová</v>
      </c>
      <c r="K23" s="385" t="str">
        <f ca="1">IF(N(I23)&gt;0,VLOOKUP(I23,Hraci!$A$1:$I$1500,3,0)," ")</f>
        <v>Jiřina</v>
      </c>
      <c r="L23" s="385" t="str">
        <f ca="1">IF(N(I23)&gt;0,VLOOKUP(I23,Hraci!$A$1:$I$1500,5,0),IF(TYPE(INDIRECT(ADDRESS(ROW() + $A$9-9 + (ROW()-11)*4,3,1,1,"Internet")))&gt;1,INDIRECT(ADDRESS(ROW() + $A$9-9 + (ROW()-11)*4,3,1,1,"Internet"))," "))</f>
        <v>SK Pétanque Řepy</v>
      </c>
      <c r="M23" s="319">
        <f ca="1">IF(N(I23)=0,9999,VLOOKUP(I23,Hraci!$A$1:$I$1500,8,0))</f>
        <v>155</v>
      </c>
      <c r="N23" s="386">
        <f ca="1">IF(N(I23)=0,0,VLOOKUP(I23,Hraci!$A$1:$I$1500,9,0))</f>
        <v>18.111000000000001</v>
      </c>
      <c r="O23" s="383">
        <f t="shared" ca="1" si="11"/>
        <v>23218</v>
      </c>
      <c r="P23" s="384" t="str">
        <f ca="1">IF(N(O23)&gt;0,VLOOKUP(O23,Hraci!$A$1:$I$1500,2,0),IF(TYPE(INDIRECT(ADDRESS(ROW() + $A$9-8 + (ROW()-11)*4,2,1,1,"Internet")))&gt;1,INDIRECT(ADDRESS(ROW() + $A$9-8 + (ROW()-11)*4,2,1,1,"Internet"))," "))</f>
        <v>Vávra</v>
      </c>
      <c r="Q23" s="385" t="str">
        <f ca="1">IF(N(O23)&gt;0,VLOOKUP(O23,Hraci!$A$1:$I$1500,3,0)," ")</f>
        <v>Petr</v>
      </c>
      <c r="R23" s="385" t="str">
        <f ca="1">IF(N(O23)&gt;0,VLOOKUP(O23,Hraci!$A$1:$I$1500,5,0),IF(TYPE(INDIRECT(ADDRESS(ROW() + $A$9-8 + (ROW()-11)*4,3,1,1,"Internet")))&gt;1,INDIRECT(ADDRESS(ROW() + $A$9-8 + (ROW()-11)*4,3,1,1,"Internet"))," "))</f>
        <v>SK Sahara Vědomice</v>
      </c>
      <c r="S23" s="319">
        <f ca="1">IF(N(O23)=0,9999,VLOOKUP(O23,Hraci!$A$1:$I$1500,8,0))</f>
        <v>168</v>
      </c>
      <c r="T23" s="386">
        <f ca="1">IF(N(O23)=0,0,VLOOKUP(O23,Hraci!$A$1:$I$1500,9,0))</f>
        <v>18.032</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26</v>
      </c>
      <c r="AI23" s="387">
        <f ca="1">IF(N($AH23)&gt;0,VLOOKUP($AH23,Body!$A$4:$F$259,5,0),"")</f>
        <v>9.0126796874999986</v>
      </c>
      <c r="AJ23" s="388">
        <f ca="1">IF(N($AH23)&gt;0,VLOOKUP($AH23,Body!$A$4:$F$259,6,0),"")</f>
        <v>0</v>
      </c>
      <c r="AK23" s="387">
        <f ca="1">IF(N($AH23)&gt;0,VLOOKUP($AH23,Body!$A$4:$F$259,2,0),"")</f>
        <v>0.375</v>
      </c>
      <c r="AL23" s="389" t="str">
        <f t="shared" ca="1" si="14"/>
        <v>13 SK Pétanque Řepy - Müllerová Jiřina</v>
      </c>
      <c r="AM23" s="390">
        <f t="shared" ca="1" si="15"/>
        <v>36.143000000000001</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28.252000000000002</v>
      </c>
      <c r="D24" s="302">
        <f t="shared" ca="1" si="5"/>
        <v>10461</v>
      </c>
      <c r="E24" s="302">
        <f t="shared" ca="1" si="6"/>
        <v>167</v>
      </c>
      <c r="F24" s="343" t="str">
        <f t="shared" ca="1" si="7"/>
        <v>91028252989538999832944986</v>
      </c>
      <c r="G24" s="381" t="b">
        <f t="shared" ca="1" si="8"/>
        <v>0</v>
      </c>
      <c r="H24" s="382">
        <f t="shared" si="9"/>
        <v>14</v>
      </c>
      <c r="I24" s="383">
        <f t="shared" ca="1" si="10"/>
        <v>24534</v>
      </c>
      <c r="J24" s="384" t="str">
        <f ca="1">IF(N(I24)&gt;0,VLOOKUP(I24,Hraci!$A$1:$I$1500,2,0),IF(TYPE(INDIRECT(ADDRESS(ROW() + $A$9-9 + (ROW()-11)*4,2,1,1,"Internet")))&gt;1,INDIRECT(ADDRESS(ROW() + $A$9-9 + (ROW()-11)*4,2,1,1,"Internet"))," "))</f>
        <v>Krupicová</v>
      </c>
      <c r="K24" s="385" t="str">
        <f ca="1">IF(N(I24)&gt;0,VLOOKUP(I24,Hraci!$A$1:$I$1500,3,0)," ")</f>
        <v>Natálie</v>
      </c>
      <c r="L24" s="385" t="str">
        <f ca="1">IF(N(I24)&gt;0,VLOOKUP(I24,Hraci!$A$1:$I$1500,5,0),IF(TYPE(INDIRECT(ADDRESS(ROW() + $A$9-9 + (ROW()-11)*4,3,1,1,"Internet")))&gt;1,INDIRECT(ADDRESS(ROW() + $A$9-9 + (ROW()-11)*4,3,1,1,"Internet"))," "))</f>
        <v>PSK Jihlava</v>
      </c>
      <c r="M24" s="319">
        <f ca="1">IF(N(I24)=0,9999,VLOOKUP(I24,Hraci!$A$1:$I$1500,8,0))</f>
        <v>295</v>
      </c>
      <c r="N24" s="386">
        <f ca="1">IF(N(I24)=0,0,VLOOKUP(I24,Hraci!$A$1:$I$1500,9,0))</f>
        <v>10.407999999999999</v>
      </c>
      <c r="O24" s="383">
        <f t="shared" ca="1" si="11"/>
        <v>23217</v>
      </c>
      <c r="P24" s="384" t="str">
        <f ca="1">IF(N(O24)&gt;0,VLOOKUP(O24,Hraci!$A$1:$I$1500,2,0),IF(TYPE(INDIRECT(ADDRESS(ROW() + $A$9-8 + (ROW()-11)*4,2,1,1,"Internet")))&gt;1,INDIRECT(ADDRESS(ROW() + $A$9-8 + (ROW()-11)*4,2,1,1,"Internet"))," "))</f>
        <v>Blaščák</v>
      </c>
      <c r="Q24" s="385" t="str">
        <f ca="1">IF(N(O24)&gt;0,VLOOKUP(O24,Hraci!$A$1:$I$1500,3,0)," ")</f>
        <v>Ondřej</v>
      </c>
      <c r="R24" s="385" t="str">
        <f ca="1">IF(N(O24)&gt;0,VLOOKUP(O24,Hraci!$A$1:$I$1500,5,0),IF(TYPE(INDIRECT(ADDRESS(ROW() + $A$9-8 + (ROW()-11)*4,3,1,1,"Internet")))&gt;1,INDIRECT(ADDRESS(ROW() + $A$9-8 + (ROW()-11)*4,3,1,1,"Internet"))," "))</f>
        <v>PC Přítkov</v>
      </c>
      <c r="S24" s="319">
        <f ca="1">IF(N(O24)=0,9999,VLOOKUP(O24,Hraci!$A$1:$I$1500,8,0))</f>
        <v>167</v>
      </c>
      <c r="T24" s="386">
        <f ca="1">IF(N(O24)=0,0,VLOOKUP(O24,Hraci!$A$1:$I$1500,9,0))</f>
        <v>17.844000000000001</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23</v>
      </c>
      <c r="AI24" s="387">
        <f ca="1">IF(N($AH24)&gt;0,VLOOKUP($AH24,Body!$A$4:$F$259,5,0),"")</f>
        <v>13.519019531249999</v>
      </c>
      <c r="AJ24" s="388">
        <f ca="1">IF(N($AH24)&gt;0,VLOOKUP($AH24,Body!$A$4:$F$259,6,0),"")</f>
        <v>0</v>
      </c>
      <c r="AK24" s="387">
        <f ca="1">IF(N($AH24)&gt;0,VLOOKUP($AH24,Body!$A$4:$F$259,2,0),"")</f>
        <v>0.5625</v>
      </c>
      <c r="AL24" s="389" t="str">
        <f t="shared" ca="1" si="14"/>
        <v>14 PSK Jihlava - Krupicová Natálie</v>
      </c>
      <c r="AM24" s="390">
        <f t="shared" ca="1" si="15"/>
        <v>28.252000000000002</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2</v>
      </c>
      <c r="B25" s="302">
        <f t="shared" ca="1" si="3"/>
        <v>1</v>
      </c>
      <c r="C25" s="302">
        <f t="shared" ca="1" si="4"/>
        <v>28.064</v>
      </c>
      <c r="D25" s="302">
        <f t="shared" ca="1" si="5"/>
        <v>10491</v>
      </c>
      <c r="E25" s="302">
        <f t="shared" ca="1" si="6"/>
        <v>114</v>
      </c>
      <c r="F25" s="343" t="str">
        <f t="shared" ca="1" si="7"/>
        <v>01000000000000000000184563</v>
      </c>
      <c r="G25" s="381" t="b">
        <f t="shared" ca="1" si="8"/>
        <v>0</v>
      </c>
      <c r="H25" s="382">
        <f t="shared" si="9"/>
        <v>15</v>
      </c>
      <c r="I25" s="383">
        <f t="shared" ca="1" si="10"/>
        <v>25011</v>
      </c>
      <c r="J25" s="384" t="str">
        <f ca="1">IF(N(I25)&gt;0,VLOOKUP(I25,Hraci!$A$1:$I$1500,2,0),IF(TYPE(INDIRECT(ADDRESS(ROW() + $A$9-9 + (ROW()-11)*4,2,1,1,"Internet")))&gt;1,INDIRECT(ADDRESS(ROW() + $A$9-9 + (ROW()-11)*4,2,1,1,"Internet"))," "))</f>
        <v>Jirkovský</v>
      </c>
      <c r="K25" s="385" t="str">
        <f ca="1">IF(N(I25)&gt;0,VLOOKUP(I25,Hraci!$A$1:$I$1500,3,0)," ")</f>
        <v>Tomáš</v>
      </c>
      <c r="L25" s="385" t="str">
        <f ca="1">IF(N(I25)&gt;0,VLOOKUP(I25,Hraci!$A$1:$I$1500,5,0),IF(TYPE(INDIRECT(ADDRESS(ROW() + $A$9-9 + (ROW()-11)*4,3,1,1,"Internet")))&gt;1,INDIRECT(ADDRESS(ROW() + $A$9-9 + (ROW()-11)*4,3,1,1,"Internet"))," "))</f>
        <v>CdP Loděnice</v>
      </c>
      <c r="M25" s="319">
        <f ca="1">IF(N(I25)=0,9999,VLOOKUP(I25,Hraci!$A$1:$I$1500,8,0))</f>
        <v>114</v>
      </c>
      <c r="N25" s="386">
        <f ca="1">IF(N(I25)=0,0,VLOOKUP(I25,Hraci!$A$1:$I$1500,9,0))</f>
        <v>23.064</v>
      </c>
      <c r="O25" s="383">
        <f t="shared" ca="1" si="11"/>
        <v>21768</v>
      </c>
      <c r="P25" s="384" t="str">
        <f ca="1">IF(N(O25)&gt;0,VLOOKUP(O25,Hraci!$A$1:$I$1500,2,0),IF(TYPE(INDIRECT(ADDRESS(ROW() + $A$9-8 + (ROW()-11)*4,2,1,1,"Internet")))&gt;1,INDIRECT(ADDRESS(ROW() + $A$9-8 + (ROW()-11)*4,2,1,1,"Internet"))," "))</f>
        <v>Plucar</v>
      </c>
      <c r="Q25" s="385" t="str">
        <f ca="1">IF(N(O25)&gt;0,VLOOKUP(O25,Hraci!$A$1:$I$1500,3,0)," ")</f>
        <v>Petr</v>
      </c>
      <c r="R25" s="385" t="str">
        <f ca="1">IF(N(O25)&gt;0,VLOOKUP(O25,Hraci!$A$1:$I$1500,5,0),IF(TYPE(INDIRECT(ADDRESS(ROW() + $A$9-8 + (ROW()-11)*4,3,1,1,"Internet")))&gt;1,INDIRECT(ADDRESS(ROW() + $A$9-8 + (ROW()-11)*4,3,1,1,"Internet"))," "))</f>
        <v>PC Kolová</v>
      </c>
      <c r="S25" s="319">
        <f ca="1">IF(N(O25)=0,9999,VLOOKUP(O25,Hraci!$A$1:$I$1500,8,0))</f>
        <v>378</v>
      </c>
      <c r="T25" s="386">
        <f ca="1">IF(N(O25)=0,0,VLOOKUP(O25,Hraci!$A$1:$I$1500,9,0))</f>
        <v>5</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22</v>
      </c>
      <c r="AI25" s="387">
        <f ca="1">IF(N($AH25)&gt;0,VLOOKUP($AH25,Body!$A$4:$F$259,5,0),"")</f>
        <v>15.021132812499998</v>
      </c>
      <c r="AJ25" s="388">
        <f ca="1">IF(N($AH25)&gt;0,VLOOKUP($AH25,Body!$A$4:$F$259,6,0),"")</f>
        <v>0</v>
      </c>
      <c r="AK25" s="387">
        <f ca="1">IF(N($AH25)&gt;0,VLOOKUP($AH25,Body!$A$4:$F$259,2,0),"")</f>
        <v>0.625</v>
      </c>
      <c r="AL25" s="389" t="str">
        <f t="shared" ca="1" si="14"/>
        <v>15 CdP Loděnice - Jirkovský Tomáš</v>
      </c>
      <c r="AM25" s="390">
        <f t="shared" ca="1" si="15"/>
        <v>28.064</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27.532</v>
      </c>
      <c r="D26" s="302">
        <f t="shared" ca="1" si="5"/>
        <v>10418</v>
      </c>
      <c r="E26" s="302">
        <f t="shared" ca="1" si="6"/>
        <v>193</v>
      </c>
      <c r="F26" s="343" t="str">
        <f t="shared" ca="1" si="7"/>
        <v>01000000000000000000237921</v>
      </c>
      <c r="G26" s="381" t="b">
        <f t="shared" ca="1" si="8"/>
        <v>0</v>
      </c>
      <c r="H26" s="382">
        <f t="shared" si="9"/>
        <v>16</v>
      </c>
      <c r="I26" s="383">
        <f t="shared" ca="1" si="10"/>
        <v>21032</v>
      </c>
      <c r="J26" s="384" t="str">
        <f ca="1">IF(N(I26)&gt;0,VLOOKUP(I26,Hraci!$A$1:$I$1500,2,0),IF(TYPE(INDIRECT(ADDRESS(ROW() + $A$9-9 + (ROW()-11)*4,2,1,1,"Internet")))&gt;1,INDIRECT(ADDRESS(ROW() + $A$9-9 + (ROW()-11)*4,2,1,1,"Internet"))," "))</f>
        <v>Konopová</v>
      </c>
      <c r="K26" s="385" t="str">
        <f ca="1">IF(N(I26)&gt;0,VLOOKUP(I26,Hraci!$A$1:$I$1500,3,0)," ")</f>
        <v>Marta</v>
      </c>
      <c r="L26" s="385" t="str">
        <f ca="1">IF(N(I26)&gt;0,VLOOKUP(I26,Hraci!$A$1:$I$1500,5,0),IF(TYPE(INDIRECT(ADDRESS(ROW() + $A$9-9 + (ROW()-11)*4,3,1,1,"Internet")))&gt;1,INDIRECT(ADDRESS(ROW() + $A$9-9 + (ROW()-11)*4,3,1,1,"Internet"))," "))</f>
        <v>SK Pétanque Řepy</v>
      </c>
      <c r="M26" s="319">
        <f ca="1">IF(N(I26)=0,9999,VLOOKUP(I26,Hraci!$A$1:$I$1500,8,0))</f>
        <v>226</v>
      </c>
      <c r="N26" s="386">
        <f ca="1">IF(N(I26)=0,0,VLOOKUP(I26,Hraci!$A$1:$I$1500,9,0))</f>
        <v>12.782</v>
      </c>
      <c r="O26" s="383">
        <f t="shared" ca="1" si="11"/>
        <v>21028</v>
      </c>
      <c r="P26" s="384" t="str">
        <f ca="1">IF(N(O26)&gt;0,VLOOKUP(O26,Hraci!$A$1:$I$1500,2,0),IF(TYPE(INDIRECT(ADDRESS(ROW() + $A$9-8 + (ROW()-11)*4,2,1,1,"Internet")))&gt;1,INDIRECT(ADDRESS(ROW() + $A$9-8 + (ROW()-11)*4,2,1,1,"Internet"))," "))</f>
        <v>Voldřichová</v>
      </c>
      <c r="Q26" s="385" t="str">
        <f ca="1">IF(N(O26)&gt;0,VLOOKUP(O26,Hraci!$A$1:$I$1500,3,0)," ")</f>
        <v>Dagmar</v>
      </c>
      <c r="R26" s="385" t="str">
        <f ca="1">IF(N(O26)&gt;0,VLOOKUP(O26,Hraci!$A$1:$I$1500,5,0),IF(TYPE(INDIRECT(ADDRESS(ROW() + $A$9-8 + (ROW()-11)*4,3,1,1,"Internet")))&gt;1,INDIRECT(ADDRESS(ROW() + $A$9-8 + (ROW()-11)*4,3,1,1,"Internet"))," "))</f>
        <v>SK Pétanque Řepy</v>
      </c>
      <c r="S26" s="319">
        <f ca="1">IF(N(O26)=0,9999,VLOOKUP(O26,Hraci!$A$1:$I$1500,8,0))</f>
        <v>193</v>
      </c>
      <c r="T26" s="386">
        <f ca="1">IF(N(O26)=0,0,VLOOKUP(O26,Hraci!$A$1:$I$1500,9,0))</f>
        <v>14.75</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v>11</v>
      </c>
      <c r="AI26" s="387">
        <f ca="1">IF(N($AH26)&gt;0,VLOOKUP($AH26,Body!$A$4:$F$259,5,0),"")</f>
        <v>39.054945312499996</v>
      </c>
      <c r="AJ26" s="388">
        <f ca="1">IF(N($AH26)&gt;0,VLOOKUP($AH26,Body!$A$4:$F$259,6,0),"")</f>
        <v>0</v>
      </c>
      <c r="AK26" s="387">
        <f ca="1">IF(N($AH26)&gt;0,VLOOKUP($AH26,Body!$A$4:$F$259,2,0),"")</f>
        <v>1.625</v>
      </c>
      <c r="AL26" s="389" t="str">
        <f t="shared" ca="1" si="14"/>
        <v>16 SK Pétanque Řepy - Konopová Marta</v>
      </c>
      <c r="AM26" s="390">
        <f t="shared" ca="1" si="15"/>
        <v>27.532</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26.782</v>
      </c>
      <c r="D27" s="302">
        <f t="shared" ca="1" si="5"/>
        <v>10559</v>
      </c>
      <c r="E27" s="302">
        <f t="shared" ca="1" si="6"/>
        <v>188</v>
      </c>
      <c r="F27" s="343" t="str">
        <f t="shared" ca="1" si="7"/>
        <v>01000000000000000000670976</v>
      </c>
      <c r="G27" s="381" t="b">
        <f t="shared" ca="1" si="8"/>
        <v>0</v>
      </c>
      <c r="H27" s="382">
        <f t="shared" si="9"/>
        <v>17</v>
      </c>
      <c r="I27" s="383">
        <f t="shared" ca="1" si="10"/>
        <v>28029</v>
      </c>
      <c r="J27" s="384" t="str">
        <f ca="1">IF(N(I27)&gt;0,VLOOKUP(I27,Hraci!$A$1:$I$1500,2,0),IF(TYPE(INDIRECT(ADDRESS(ROW() + $A$9-9 + (ROW()-11)*4,2,1,1,"Internet")))&gt;1,INDIRECT(ADDRESS(ROW() + $A$9-9 + (ROW()-11)*4,2,1,1,"Internet"))," "))</f>
        <v>Michovská</v>
      </c>
      <c r="K27" s="385" t="str">
        <f ca="1">IF(N(I27)&gt;0,VLOOKUP(I27,Hraci!$A$1:$I$1500,3,0)," ")</f>
        <v>Jana</v>
      </c>
      <c r="L27" s="385" t="str">
        <f ca="1">IF(N(I27)&gt;0,VLOOKUP(I27,Hraci!$A$1:$I$1500,5,0),IF(TYPE(INDIRECT(ADDRESS(ROW() + $A$9-9 + (ROW()-11)*4,3,1,1,"Internet")))&gt;1,INDIRECT(ADDRESS(ROW() + $A$9-9 + (ROW()-11)*4,3,1,1,"Internet"))," "))</f>
        <v>PPA POZORKA</v>
      </c>
      <c r="M27" s="319">
        <f ca="1">IF(N(I27)=0,9999,VLOOKUP(I27,Hraci!$A$1:$I$1500,8,0))</f>
        <v>372</v>
      </c>
      <c r="N27" s="386">
        <f ca="1">IF(N(I27)=0,0,VLOOKUP(I27,Hraci!$A$1:$I$1500,9,0))</f>
        <v>7.5629999999999997</v>
      </c>
      <c r="O27" s="383">
        <f t="shared" ca="1" si="11"/>
        <v>28030</v>
      </c>
      <c r="P27" s="384" t="str">
        <f ca="1">IF(N(O27)&gt;0,VLOOKUP(O27,Hraci!$A$1:$I$1500,2,0),IF(TYPE(INDIRECT(ADDRESS(ROW() + $A$9-8 + (ROW()-11)*4,2,1,1,"Internet")))&gt;1,INDIRECT(ADDRESS(ROW() + $A$9-8 + (ROW()-11)*4,2,1,1,"Internet"))," "))</f>
        <v>Michovský st.</v>
      </c>
      <c r="Q27" s="385" t="str">
        <f ca="1">IF(N(O27)&gt;0,VLOOKUP(O27,Hraci!$A$1:$I$1500,3,0)," ")</f>
        <v>Jiří</v>
      </c>
      <c r="R27" s="385" t="str">
        <f ca="1">IF(N(O27)&gt;0,VLOOKUP(O27,Hraci!$A$1:$I$1500,5,0),IF(TYPE(INDIRECT(ADDRESS(ROW() + $A$9-8 + (ROW()-11)*4,3,1,1,"Internet")))&gt;1,INDIRECT(ADDRESS(ROW() + $A$9-8 + (ROW()-11)*4,3,1,1,"Internet"))," "))</f>
        <v>PPA POZORKA</v>
      </c>
      <c r="S27" s="319">
        <f ca="1">IF(N(O27)=0,9999,VLOOKUP(O27,Hraci!$A$1:$I$1500,8,0))</f>
        <v>188</v>
      </c>
      <c r="T27" s="386">
        <f ca="1">IF(N(O27)=0,0,VLOOKUP(O27,Hraci!$A$1:$I$1500,9,0))</f>
        <v>19.219000000000001</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9</v>
      </c>
      <c r="AI27" s="387">
        <f ca="1">IF(N($AH27)&gt;0,VLOOKUP($AH27,Body!$A$4:$F$259,5,0),"")</f>
        <v>45.063398437499991</v>
      </c>
      <c r="AJ27" s="388">
        <f ca="1">IF(N($AH27)&gt;0,VLOOKUP($AH27,Body!$A$4:$F$259,6,0),"")</f>
        <v>0</v>
      </c>
      <c r="AK27" s="387">
        <f ca="1">IF(N($AH27)&gt;0,VLOOKUP($AH27,Body!$A$4:$F$259,2,0),"")</f>
        <v>1.875</v>
      </c>
      <c r="AL27" s="389" t="str">
        <f t="shared" ca="1" si="14"/>
        <v>17 PPA POZORKA - Michovská Jana</v>
      </c>
      <c r="AM27" s="390">
        <f t="shared" ca="1" si="15"/>
        <v>26.782</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19.064</v>
      </c>
      <c r="D28" s="302">
        <f t="shared" ca="1" si="5"/>
        <v>10670</v>
      </c>
      <c r="E28" s="302">
        <f t="shared" ca="1" si="6"/>
        <v>329</v>
      </c>
      <c r="F28" s="343" t="str">
        <f t="shared" ca="1" si="7"/>
        <v>01000000000000000000080529</v>
      </c>
      <c r="G28" s="381" t="b">
        <f t="shared" ca="1" si="8"/>
        <v>0</v>
      </c>
      <c r="H28" s="382">
        <f t="shared" si="9"/>
        <v>18</v>
      </c>
      <c r="I28" s="383">
        <f t="shared" ca="1" si="10"/>
        <v>16145</v>
      </c>
      <c r="J28" s="384" t="str">
        <f ca="1">IF(N(I28)&gt;0,VLOOKUP(I28,Hraci!$A$1:$I$1500,2,0),IF(TYPE(INDIRECT(ADDRESS(ROW() + $A$9-9 + (ROW()-11)*4,2,1,1,"Internet")))&gt;1,INDIRECT(ADDRESS(ROW() + $A$9-9 + (ROW()-11)*4,2,1,1,"Internet"))," "))</f>
        <v>Smitek</v>
      </c>
      <c r="K28" s="385" t="str">
        <f ca="1">IF(N(I28)&gt;0,VLOOKUP(I28,Hraci!$A$1:$I$1500,3,0)," ")</f>
        <v>Josef</v>
      </c>
      <c r="L28" s="385" t="str">
        <f ca="1">IF(N(I28)&gt;0,VLOOKUP(I28,Hraci!$A$1:$I$1500,5,0),IF(TYPE(INDIRECT(ADDRESS(ROW() + $A$9-9 + (ROW()-11)*4,3,1,1,"Internet")))&gt;1,INDIRECT(ADDRESS(ROW() + $A$9-9 + (ROW()-11)*4,3,1,1,"Internet"))," "))</f>
        <v>PC Egrensis</v>
      </c>
      <c r="M28" s="319">
        <f ca="1">IF(N(I28)=0,9999,VLOOKUP(I28,Hraci!$A$1:$I$1500,8,0))</f>
        <v>342</v>
      </c>
      <c r="N28" s="386">
        <f ca="1">IF(N(I28)=0,0,VLOOKUP(I28,Hraci!$A$1:$I$1500,9,0))</f>
        <v>9.032</v>
      </c>
      <c r="O28" s="383">
        <f t="shared" ca="1" si="11"/>
        <v>18046</v>
      </c>
      <c r="P28" s="384" t="str">
        <f ca="1">IF(N(O28)&gt;0,VLOOKUP(O28,Hraci!$A$1:$I$1500,2,0),IF(TYPE(INDIRECT(ADDRESS(ROW() + $A$9-8 + (ROW()-11)*4,2,1,1,"Internet")))&gt;1,INDIRECT(ADDRESS(ROW() + $A$9-8 + (ROW()-11)*4,2,1,1,"Internet"))," "))</f>
        <v>Fleischer</v>
      </c>
      <c r="Q28" s="385" t="str">
        <f ca="1">IF(N(O28)&gt;0,VLOOKUP(O28,Hraci!$A$1:$I$1500,3,0)," ")</f>
        <v>Axel</v>
      </c>
      <c r="R28" s="385" t="str">
        <f ca="1">IF(N(O28)&gt;0,VLOOKUP(O28,Hraci!$A$1:$I$1500,5,0),IF(TYPE(INDIRECT(ADDRESS(ROW() + $A$9-8 + (ROW()-11)*4,3,1,1,"Internet")))&gt;1,INDIRECT(ADDRESS(ROW() + $A$9-8 + (ROW()-11)*4,3,1,1,"Internet"))," "))</f>
        <v>PC Egrensis</v>
      </c>
      <c r="S28" s="319">
        <f ca="1">IF(N(O28)=0,9999,VLOOKUP(O28,Hraci!$A$1:$I$1500,8,0))</f>
        <v>329</v>
      </c>
      <c r="T28" s="386">
        <f ca="1">IF(N(O28)=0,0,VLOOKUP(O28,Hraci!$A$1:$I$1500,9,0))</f>
        <v>10.032</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12</v>
      </c>
      <c r="AI28" s="387">
        <f ca="1">IF(N($AH28)&gt;0,VLOOKUP($AH28,Body!$A$4:$F$259,5,0),"")</f>
        <v>36.050718749999994</v>
      </c>
      <c r="AJ28" s="388">
        <f ca="1">IF(N($AH28)&gt;0,VLOOKUP($AH28,Body!$A$4:$F$259,6,0),"")</f>
        <v>0</v>
      </c>
      <c r="AK28" s="387">
        <f ca="1">IF(N($AH28)&gt;0,VLOOKUP($AH28,Body!$A$4:$F$259,2,0),"")</f>
        <v>1.5</v>
      </c>
      <c r="AL28" s="389" t="str">
        <f t="shared" ca="1" si="14"/>
        <v>18 PC Egrensis - Smitek Josef</v>
      </c>
      <c r="AM28" s="390">
        <f t="shared" ca="1" si="15"/>
        <v>19.064</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15.439</v>
      </c>
      <c r="D29" s="302">
        <f t="shared" ca="1" si="5"/>
        <v>10704</v>
      </c>
      <c r="E29" s="302">
        <f t="shared" ca="1" si="6"/>
        <v>320</v>
      </c>
      <c r="F29" s="343" t="str">
        <f t="shared" ca="1" si="7"/>
        <v>01000000000000000000043145</v>
      </c>
      <c r="G29" s="381" t="b">
        <f t="shared" ca="1" si="8"/>
        <v>0</v>
      </c>
      <c r="H29" s="382">
        <f t="shared" si="9"/>
        <v>19</v>
      </c>
      <c r="I29" s="383">
        <f t="shared" ca="1" si="10"/>
        <v>15074</v>
      </c>
      <c r="J29" s="384" t="str">
        <f ca="1">IF(N(I29)&gt;0,VLOOKUP(I29,Hraci!$A$1:$I$1500,2,0),IF(TYPE(INDIRECT(ADDRESS(ROW() + $A$9-9 + (ROW()-11)*4,2,1,1,"Internet")))&gt;1,INDIRECT(ADDRESS(ROW() + $A$9-9 + (ROW()-11)*4,2,1,1,"Internet"))," "))</f>
        <v>Pechr</v>
      </c>
      <c r="K29" s="385" t="str">
        <f ca="1">IF(N(I29)&gt;0,VLOOKUP(I29,Hraci!$A$1:$I$1500,3,0)," ")</f>
        <v>Martin</v>
      </c>
      <c r="L29" s="385" t="str">
        <f ca="1">IF(N(I29)&gt;0,VLOOKUP(I29,Hraci!$A$1:$I$1500,5,0),IF(TYPE(INDIRECT(ADDRESS(ROW() + $A$9-9 + (ROW()-11)*4,3,1,1,"Internet")))&gt;1,INDIRECT(ADDRESS(ROW() + $A$9-9 + (ROW()-11)*4,3,1,1,"Internet"))," "))</f>
        <v>PC Egrensis</v>
      </c>
      <c r="M29" s="319">
        <f ca="1">IF(N(I29)=0,9999,VLOOKUP(I29,Hraci!$A$1:$I$1500,8,0))</f>
        <v>320</v>
      </c>
      <c r="N29" s="386">
        <f ca="1">IF(N(I29)=0,0,VLOOKUP(I29,Hraci!$A$1:$I$1500,9,0))</f>
        <v>10.625999999999999</v>
      </c>
      <c r="O29" s="383">
        <f t="shared" ca="1" si="11"/>
        <v>18047</v>
      </c>
      <c r="P29" s="384" t="str">
        <f ca="1">IF(N(O29)&gt;0,VLOOKUP(O29,Hraci!$A$1:$I$1500,2,0),IF(TYPE(INDIRECT(ADDRESS(ROW() + $A$9-8 + (ROW()-11)*4,2,1,1,"Internet")))&gt;1,INDIRECT(ADDRESS(ROW() + $A$9-8 + (ROW()-11)*4,2,1,1,"Internet"))," "))</f>
        <v>Kick</v>
      </c>
      <c r="Q29" s="385" t="str">
        <f ca="1">IF(N(O29)&gt;0,VLOOKUP(O29,Hraci!$A$1:$I$1500,3,0)," ")</f>
        <v>Sandra</v>
      </c>
      <c r="R29" s="385" t="str">
        <f ca="1">IF(N(O29)&gt;0,VLOOKUP(O29,Hraci!$A$1:$I$1500,5,0),IF(TYPE(INDIRECT(ADDRESS(ROW() + $A$9-8 + (ROW()-11)*4,3,1,1,"Internet")))&gt;1,INDIRECT(ADDRESS(ROW() + $A$9-8 + (ROW()-11)*4,3,1,1,"Internet"))," "))</f>
        <v>PC Egrensis</v>
      </c>
      <c r="S29" s="319">
        <f ca="1">IF(N(O29)=0,9999,VLOOKUP(O29,Hraci!$A$1:$I$1500,8,0))</f>
        <v>385</v>
      </c>
      <c r="T29" s="386">
        <f ca="1">IF(N(O29)=0,0,VLOOKUP(O29,Hraci!$A$1:$I$1500,9,0))</f>
        <v>4.8129999999999997</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19</v>
      </c>
      <c r="AI29" s="387">
        <f ca="1">IF(N($AH29)&gt;0,VLOOKUP($AH29,Body!$A$4:$F$259,5,0),"")</f>
        <v>19.527472656249998</v>
      </c>
      <c r="AJ29" s="388">
        <f ca="1">IF(N($AH29)&gt;0,VLOOKUP($AH29,Body!$A$4:$F$259,6,0),"")</f>
        <v>0</v>
      </c>
      <c r="AK29" s="387">
        <f ca="1">IF(N($AH29)&gt;0,VLOOKUP($AH29,Body!$A$4:$F$259,2,0),"")</f>
        <v>0.8125</v>
      </c>
      <c r="AL29" s="389" t="str">
        <f t="shared" ca="1" si="14"/>
        <v>19 PC Egrensis - Pechr Martin</v>
      </c>
      <c r="AM29" s="390">
        <f t="shared" ca="1" si="15"/>
        <v>15.439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19.437999999999999</v>
      </c>
      <c r="D30" s="302">
        <f t="shared" ca="1" si="5"/>
        <v>10563</v>
      </c>
      <c r="E30" s="302">
        <f t="shared" ca="1" si="6"/>
        <v>211</v>
      </c>
      <c r="F30" s="343" t="str">
        <f t="shared" ca="1" si="7"/>
        <v>01000000000000000000389397</v>
      </c>
      <c r="G30" s="381" t="b">
        <f t="shared" ca="1" si="8"/>
        <v>0</v>
      </c>
      <c r="H30" s="382">
        <f t="shared" si="9"/>
        <v>20</v>
      </c>
      <c r="I30" s="383">
        <f t="shared" ca="1" si="10"/>
        <v>99590</v>
      </c>
      <c r="J30" s="384" t="str">
        <f ca="1">IF(N(I30)&gt;0,VLOOKUP(I30,Hraci!$A$1:$I$1500,2,0),IF(TYPE(INDIRECT(ADDRESS(ROW() + $A$9-9 + (ROW()-11)*4,2,1,1,"Internet")))&gt;1,INDIRECT(ADDRESS(ROW() + $A$9-9 + (ROW()-11)*4,2,1,1,"Internet"))," "))</f>
        <v>Kacerovský</v>
      </c>
      <c r="K30" s="385" t="str">
        <f ca="1">IF(N(I30)&gt;0,VLOOKUP(I30,Hraci!$A$1:$I$1500,3,0)," ")</f>
        <v>Ivo</v>
      </c>
      <c r="L30" s="385" t="str">
        <f ca="1">IF(N(I30)&gt;0,VLOOKUP(I30,Hraci!$A$1:$I$1500,5,0),IF(TYPE(INDIRECT(ADDRESS(ROW() + $A$9-9 + (ROW()-11)*4,3,1,1,"Internet")))&gt;1,INDIRECT(ADDRESS(ROW() + $A$9-9 + (ROW()-11)*4,3,1,1,"Internet"))," "))</f>
        <v>PC Kolová</v>
      </c>
      <c r="M30" s="319">
        <f ca="1">IF(N(I30)=0,9999,VLOOKUP(I30,Hraci!$A$1:$I$1500,8,0))</f>
        <v>353</v>
      </c>
      <c r="N30" s="386">
        <f ca="1">IF(N(I30)=0,0,VLOOKUP(I30,Hraci!$A$1:$I$1500,9,0))</f>
        <v>6.9379999999999997</v>
      </c>
      <c r="O30" s="383">
        <f t="shared" ca="1" si="11"/>
        <v>10082</v>
      </c>
      <c r="P30" s="384" t="str">
        <f ca="1">IF(N(O30)&gt;0,VLOOKUP(O30,Hraci!$A$1:$I$1500,2,0),IF(TYPE(INDIRECT(ADDRESS(ROW() + $A$9-8 + (ROW()-11)*4,2,1,1,"Internet")))&gt;1,INDIRECT(ADDRESS(ROW() + $A$9-8 + (ROW()-11)*4,2,1,1,"Internet"))," "))</f>
        <v>Krassa</v>
      </c>
      <c r="Q30" s="385" t="str">
        <f ca="1">IF(N(O30)&gt;0,VLOOKUP(O30,Hraci!$A$1:$I$1500,3,0)," ")</f>
        <v>Roman</v>
      </c>
      <c r="R30" s="385" t="str">
        <f ca="1">IF(N(O30)&gt;0,VLOOKUP(O30,Hraci!$A$1:$I$1500,5,0),IF(TYPE(INDIRECT(ADDRESS(ROW() + $A$9-8 + (ROW()-11)*4,3,1,1,"Internet")))&gt;1,INDIRECT(ADDRESS(ROW() + $A$9-8 + (ROW()-11)*4,3,1,1,"Internet"))," "))</f>
        <v>PC Egrensis</v>
      </c>
      <c r="S30" s="319">
        <f ca="1">IF(N(O30)=0,9999,VLOOKUP(O30,Hraci!$A$1:$I$1500,8,0))</f>
        <v>211</v>
      </c>
      <c r="T30" s="386">
        <f ca="1">IF(N(O30)=0,0,VLOOKUP(O30,Hraci!$A$1:$I$1500,9,0))</f>
        <v>12.5</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v>6</v>
      </c>
      <c r="AI30" s="387">
        <f ca="1">IF(N($AH30)&gt;0,VLOOKUP($AH30,Body!$A$4:$F$259,5,0),"")</f>
        <v>60.084531249999991</v>
      </c>
      <c r="AJ30" s="388">
        <f ca="1">IF(N($AH30)&gt;0,VLOOKUP($AH30,Body!$A$4:$F$259,6,0),"")</f>
        <v>0</v>
      </c>
      <c r="AK30" s="387">
        <f ca="1">IF(N($AH30)&gt;0,VLOOKUP($AH30,Body!$A$4:$F$259,2,0),"")</f>
        <v>2.5</v>
      </c>
      <c r="AL30" s="389" t="str">
        <f t="shared" ca="1" si="14"/>
        <v>20 PC Kolová - Kacerovský Ivo</v>
      </c>
      <c r="AM30" s="390">
        <f t="shared" ca="1" si="15"/>
        <v>19.437999999999999</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8.5009999999999994</v>
      </c>
      <c r="D31" s="302">
        <f t="shared" ca="1" si="5"/>
        <v>10753</v>
      </c>
      <c r="E31" s="302">
        <f t="shared" ca="1" si="6"/>
        <v>368</v>
      </c>
      <c r="F31" s="343" t="str">
        <f t="shared" ca="1" si="7"/>
        <v>01000000000000000000740998</v>
      </c>
      <c r="G31" s="381" t="b">
        <f t="shared" ca="1" si="8"/>
        <v>0</v>
      </c>
      <c r="H31" s="382">
        <f t="shared" si="9"/>
        <v>21</v>
      </c>
      <c r="I31" s="383">
        <f t="shared" ca="1" si="10"/>
        <v>21017</v>
      </c>
      <c r="J31" s="384" t="str">
        <f ca="1">IF(N(I31)&gt;0,VLOOKUP(I31,Hraci!$A$1:$I$1500,2,0),IF(TYPE(INDIRECT(ADDRESS(ROW() + $A$9-9 + (ROW()-11)*4,2,1,1,"Internet")))&gt;1,INDIRECT(ADDRESS(ROW() + $A$9-9 + (ROW()-11)*4,2,1,1,"Internet"))," "))</f>
        <v>Smitek</v>
      </c>
      <c r="K31" s="385" t="str">
        <f ca="1">IF(N(I31)&gt;0,VLOOKUP(I31,Hraci!$A$1:$I$1500,3,0)," ")</f>
        <v>Dominik</v>
      </c>
      <c r="L31" s="385" t="str">
        <f ca="1">IF(N(I31)&gt;0,VLOOKUP(I31,Hraci!$A$1:$I$1500,5,0),IF(TYPE(INDIRECT(ADDRESS(ROW() + $A$9-9 + (ROW()-11)*4,3,1,1,"Internet")))&gt;1,INDIRECT(ADDRESS(ROW() + $A$9-9 + (ROW()-11)*4,3,1,1,"Internet"))," "))</f>
        <v>PC Egrensis</v>
      </c>
      <c r="M31" s="319">
        <f ca="1">IF(N(I31)=0,9999,VLOOKUP(I31,Hraci!$A$1:$I$1500,8,0))</f>
        <v>368</v>
      </c>
      <c r="N31" s="386">
        <f ca="1">IF(N(I31)=0,0,VLOOKUP(I31,Hraci!$A$1:$I$1500,9,0))</f>
        <v>4.5629999999999997</v>
      </c>
      <c r="O31" s="383">
        <f t="shared" ca="1" si="11"/>
        <v>19031</v>
      </c>
      <c r="P31" s="384" t="str">
        <f ca="1">IF(N(O31)&gt;0,VLOOKUP(O31,Hraci!$A$1:$I$1500,2,0),IF(TYPE(INDIRECT(ADDRESS(ROW() + $A$9-8 + (ROW()-11)*4,2,1,1,"Internet")))&gt;1,INDIRECT(ADDRESS(ROW() + $A$9-8 + (ROW()-11)*4,2,1,1,"Internet"))," "))</f>
        <v>Říha</v>
      </c>
      <c r="Q31" s="385" t="str">
        <f ca="1">IF(N(O31)&gt;0,VLOOKUP(O31,Hraci!$A$1:$I$1500,3,0)," ")</f>
        <v>Filip</v>
      </c>
      <c r="R31" s="385" t="str">
        <f ca="1">IF(N(O31)&gt;0,VLOOKUP(O31,Hraci!$A$1:$I$1500,5,0),IF(TYPE(INDIRECT(ADDRESS(ROW() + $A$9-8 + (ROW()-11)*4,3,1,1,"Internet")))&gt;1,INDIRECT(ADDRESS(ROW() + $A$9-8 + (ROW()-11)*4,3,1,1,"Internet"))," "))</f>
        <v>PC Egrensis</v>
      </c>
      <c r="S31" s="319">
        <f ca="1">IF(N(O31)=0,9999,VLOOKUP(O31,Hraci!$A$1:$I$1500,8,0))</f>
        <v>386</v>
      </c>
      <c r="T31" s="386">
        <f ca="1">IF(N(O31)=0,0,VLOOKUP(O31,Hraci!$A$1:$I$1500,9,0))</f>
        <v>3.9380000000000002</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20</v>
      </c>
      <c r="AI31" s="387">
        <f ca="1">IF(N($AH31)&gt;0,VLOOKUP($AH31,Body!$A$4:$F$259,5,0),"")</f>
        <v>18.025359374999997</v>
      </c>
      <c r="AJ31" s="388">
        <f ca="1">IF(N($AH31)&gt;0,VLOOKUP($AH31,Body!$A$4:$F$259,6,0),"")</f>
        <v>0</v>
      </c>
      <c r="AK31" s="387">
        <f ca="1">IF(N($AH31)&gt;0,VLOOKUP($AH31,Body!$A$4:$F$259,2,0),"")</f>
        <v>0.75</v>
      </c>
      <c r="AL31" s="389" t="str">
        <f t="shared" ca="1" si="14"/>
        <v>21 PC Egrensis - Smitek Dominik</v>
      </c>
      <c r="AM31" s="390">
        <f t="shared" ca="1" si="15"/>
        <v>8.5009999999999994</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2</v>
      </c>
      <c r="B32" s="302">
        <f t="shared" ca="1" si="3"/>
        <v>1</v>
      </c>
      <c r="C32" s="302">
        <f t="shared" ca="1" si="4"/>
        <v>7.3770000000000007</v>
      </c>
      <c r="D32" s="302">
        <f t="shared" ca="1" si="5"/>
        <v>10764</v>
      </c>
      <c r="E32" s="302">
        <f t="shared" ca="1" si="6"/>
        <v>370</v>
      </c>
      <c r="F32" s="343" t="str">
        <f t="shared" ca="1" si="7"/>
        <v>01000000000000000000328982</v>
      </c>
      <c r="G32" s="381" t="b">
        <f t="shared" ca="1" si="8"/>
        <v>0</v>
      </c>
      <c r="H32" s="382">
        <f t="shared" si="9"/>
        <v>22</v>
      </c>
      <c r="I32" s="383">
        <f t="shared" ca="1" si="10"/>
        <v>21009</v>
      </c>
      <c r="J32" s="384" t="str">
        <f ca="1">IF(N(I32)&gt;0,VLOOKUP(I32,Hraci!$A$1:$I$1500,2,0),IF(TYPE(INDIRECT(ADDRESS(ROW() + $A$9-9 + (ROW()-11)*4,2,1,1,"Internet")))&gt;1,INDIRECT(ADDRESS(ROW() + $A$9-9 + (ROW()-11)*4,2,1,1,"Internet"))," "))</f>
        <v>Bliek</v>
      </c>
      <c r="K32" s="385" t="str">
        <f ca="1">IF(N(I32)&gt;0,VLOOKUP(I32,Hraci!$A$1:$I$1500,3,0)," ")</f>
        <v>Michael Ray</v>
      </c>
      <c r="L32" s="385" t="str">
        <f ca="1">IF(N(I32)&gt;0,VLOOKUP(I32,Hraci!$A$1:$I$1500,5,0),IF(TYPE(INDIRECT(ADDRESS(ROW() + $A$9-9 + (ROW()-11)*4,3,1,1,"Internet")))&gt;1,INDIRECT(ADDRESS(ROW() + $A$9-9 + (ROW()-11)*4,3,1,1,"Internet"))," "))</f>
        <v>JAPKO</v>
      </c>
      <c r="M32" s="319">
        <f ca="1">IF(N(I32)=0,9999,VLOOKUP(I32,Hraci!$A$1:$I$1500,8,0))</f>
        <v>395</v>
      </c>
      <c r="N32" s="386">
        <f ca="1">IF(N(I32)=0,0,VLOOKUP(I32,Hraci!$A$1:$I$1500,9,0))</f>
        <v>3.3759999999999999</v>
      </c>
      <c r="O32" s="383">
        <f t="shared" ca="1" si="11"/>
        <v>21064</v>
      </c>
      <c r="P32" s="384" t="str">
        <f ca="1">IF(N(O32)&gt;0,VLOOKUP(O32,Hraci!$A$1:$I$1500,2,0),IF(TYPE(INDIRECT(ADDRESS(ROW() + $A$9-8 + (ROW()-11)*4,2,1,1,"Internet")))&gt;1,INDIRECT(ADDRESS(ROW() + $A$9-8 + (ROW()-11)*4,2,1,1,"Internet"))," "))</f>
        <v>Bliek</v>
      </c>
      <c r="Q32" s="385" t="str">
        <f ca="1">IF(N(O32)&gt;0,VLOOKUP(O32,Hraci!$A$1:$I$1500,3,0)," ")</f>
        <v>Jiří</v>
      </c>
      <c r="R32" s="385" t="str">
        <f ca="1">IF(N(O32)&gt;0,VLOOKUP(O32,Hraci!$A$1:$I$1500,5,0),IF(TYPE(INDIRECT(ADDRESS(ROW() + $A$9-8 + (ROW()-11)*4,3,1,1,"Internet")))&gt;1,INDIRECT(ADDRESS(ROW() + $A$9-8 + (ROW()-11)*4,3,1,1,"Internet"))," "))</f>
        <v>JAPKO</v>
      </c>
      <c r="S32" s="319">
        <f ca="1">IF(N(O32)=0,9999,VLOOKUP(O32,Hraci!$A$1:$I$1500,8,0))</f>
        <v>370</v>
      </c>
      <c r="T32" s="386">
        <f ca="1">IF(N(O32)=0,0,VLOOKUP(O32,Hraci!$A$1:$I$1500,9,0))</f>
        <v>4.0010000000000003</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v>27</v>
      </c>
      <c r="AI32" s="387">
        <f ca="1">IF(N($AH32)&gt;0,VLOOKUP($AH32,Body!$A$4:$F$259,5,0),"")</f>
        <v>1</v>
      </c>
      <c r="AJ32" s="388">
        <f ca="1">IF(N($AH32)&gt;0,VLOOKUP($AH32,Body!$A$4:$F$259,6,0),"")</f>
        <v>0</v>
      </c>
      <c r="AK32" s="387">
        <f ca="1">IF(N($AH32)&gt;0,VLOOKUP($AH32,Body!$A$4:$F$259,2,0),"")</f>
        <v>0</v>
      </c>
      <c r="AL32" s="389" t="str">
        <f t="shared" ca="1" si="14"/>
        <v>22 JAPKO - Bliek Michael Ray</v>
      </c>
      <c r="AM32" s="390">
        <f t="shared" ca="1" si="15"/>
        <v>7.3770000000000007</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5.4379999999999997</v>
      </c>
      <c r="D33" s="302">
        <f t="shared" ca="1" si="5"/>
        <v>20431</v>
      </c>
      <c r="E33" s="302">
        <f t="shared" ca="1" si="6"/>
        <v>433</v>
      </c>
      <c r="F33" s="343" t="str">
        <f t="shared" ca="1" si="7"/>
        <v>01000000000000000000203369</v>
      </c>
      <c r="G33" s="381" t="b">
        <f t="shared" ca="1" si="8"/>
        <v>0</v>
      </c>
      <c r="H33" s="382">
        <f t="shared" si="9"/>
        <v>23</v>
      </c>
      <c r="I33" s="383">
        <f t="shared" ca="1" si="10"/>
        <v>10094</v>
      </c>
      <c r="J33" s="384" t="str">
        <f ca="1">IF(N(I33)&gt;0,VLOOKUP(I33,Hraci!$A$1:$I$1500,2,0),IF(TYPE(INDIRECT(ADDRESS(ROW() + $A$9-9 + (ROW()-11)*4,2,1,1,"Internet")))&gt;1,INDIRECT(ADDRESS(ROW() + $A$9-9 + (ROW()-11)*4,2,1,1,"Internet"))," "))</f>
        <v>Šatra</v>
      </c>
      <c r="K33" s="385" t="str">
        <f ca="1">IF(N(I33)&gt;0,VLOOKUP(I33,Hraci!$A$1:$I$1500,3,0)," ")</f>
        <v>František</v>
      </c>
      <c r="L33" s="385" t="str">
        <f ca="1">IF(N(I33)&gt;0,VLOOKUP(I33,Hraci!$A$1:$I$1500,5,0),IF(TYPE(INDIRECT(ADDRESS(ROW() + $A$9-9 + (ROW()-11)*4,3,1,1,"Internet")))&gt;1,INDIRECT(ADDRESS(ROW() + $A$9-9 + (ROW()-11)*4,3,1,1,"Internet"))," "))</f>
        <v>PC Egrensis</v>
      </c>
      <c r="M33" s="319">
        <f ca="1">IF(N(I33)=0,9999,VLOOKUP(I33,Hraci!$A$1:$I$1500,8,0))</f>
        <v>433</v>
      </c>
      <c r="N33" s="386">
        <f ca="1">IF(N(I33)=0,0,VLOOKUP(I33,Hraci!$A$1:$I$1500,9,0))</f>
        <v>5.4379999999999997</v>
      </c>
      <c r="O33" s="383" t="str">
        <f t="shared" ca="1" si="11"/>
        <v/>
      </c>
      <c r="P33" s="384" t="str">
        <f ca="1">IF(N(O33)&gt;0,VLOOKUP(O33,Hraci!$A$1:$I$1500,2,0),IF(TYPE(INDIRECT(ADDRESS(ROW() + $A$9-8 + (ROW()-11)*4,2,1,1,"Internet")))&gt;1,INDIRECT(ADDRESS(ROW() + $A$9-8 + (ROW()-11)*4,2,1,1,"Internet"))," "))</f>
        <v>Antonín Hondlík</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24</v>
      </c>
      <c r="AI33" s="387">
        <f ca="1">IF(N($AH33)&gt;0,VLOOKUP($AH33,Body!$A$4:$F$259,5,0),"")</f>
        <v>12.016906249999998</v>
      </c>
      <c r="AJ33" s="388">
        <f ca="1">IF(N($AH33)&gt;0,VLOOKUP($AH33,Body!$A$4:$F$259,6,0),"")</f>
        <v>0</v>
      </c>
      <c r="AK33" s="387">
        <f ca="1">IF(N($AH33)&gt;0,VLOOKUP($AH33,Body!$A$4:$F$259,2,0),"")</f>
        <v>0.5</v>
      </c>
      <c r="AL33" s="389" t="str">
        <f t="shared" ca="1" si="14"/>
        <v>23 PC Egrensis - Šatra František</v>
      </c>
      <c r="AM33" s="390">
        <f t="shared" ca="1" si="15"/>
        <v>5.4379999999999997</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4.8130000000000006</v>
      </c>
      <c r="D34" s="302">
        <f t="shared" ca="1" si="5"/>
        <v>11071</v>
      </c>
      <c r="E34" s="302">
        <f t="shared" ca="1" si="6"/>
        <v>493</v>
      </c>
      <c r="F34" s="343" t="str">
        <f t="shared" ca="1" si="7"/>
        <v>01000000000000000000466309</v>
      </c>
      <c r="G34" s="381" t="b">
        <f t="shared" ca="1" si="8"/>
        <v>0</v>
      </c>
      <c r="H34" s="382">
        <f t="shared" si="9"/>
        <v>24</v>
      </c>
      <c r="I34" s="383">
        <f t="shared" ca="1" si="10"/>
        <v>10076</v>
      </c>
      <c r="J34" s="384" t="str">
        <f ca="1">IF(N(I34)&gt;0,VLOOKUP(I34,Hraci!$A$1:$I$1500,2,0),IF(TYPE(INDIRECT(ADDRESS(ROW() + $A$9-9 + (ROW()-11)*4,2,1,1,"Internet")))&gt;1,INDIRECT(ADDRESS(ROW() + $A$9-9 + (ROW()-11)*4,2,1,1,"Internet"))," "))</f>
        <v>Boček</v>
      </c>
      <c r="K34" s="385" t="str">
        <f ca="1">IF(N(I34)&gt;0,VLOOKUP(I34,Hraci!$A$1:$I$1500,3,0)," ")</f>
        <v>Jaroslav</v>
      </c>
      <c r="L34" s="385" t="str">
        <f ca="1">IF(N(I34)&gt;0,VLOOKUP(I34,Hraci!$A$1:$I$1500,5,0),IF(TYPE(INDIRECT(ADDRESS(ROW() + $A$9-9 + (ROW()-11)*4,3,1,1,"Internet")))&gt;1,INDIRECT(ADDRESS(ROW() + $A$9-9 + (ROW()-11)*4,3,1,1,"Internet"))," "))</f>
        <v>PC Egrensis</v>
      </c>
      <c r="M34" s="319">
        <f ca="1">IF(N(I34)=0,9999,VLOOKUP(I34,Hraci!$A$1:$I$1500,8,0))</f>
        <v>579</v>
      </c>
      <c r="N34" s="386">
        <f ca="1">IF(N(I34)=0,0,VLOOKUP(I34,Hraci!$A$1:$I$1500,9,0))</f>
        <v>1.25</v>
      </c>
      <c r="O34" s="383">
        <f t="shared" ca="1" si="11"/>
        <v>10079</v>
      </c>
      <c r="P34" s="384" t="str">
        <f ca="1">IF(N(O34)&gt;0,VLOOKUP(O34,Hraci!$A$1:$I$1500,2,0),IF(TYPE(INDIRECT(ADDRESS(ROW() + $A$9-8 + (ROW()-11)*4,2,1,1,"Internet")))&gt;1,INDIRECT(ADDRESS(ROW() + $A$9-8 + (ROW()-11)*4,2,1,1,"Internet"))," "))</f>
        <v>Hošek</v>
      </c>
      <c r="Q34" s="385" t="str">
        <f ca="1">IF(N(O34)&gt;0,VLOOKUP(O34,Hraci!$A$1:$I$1500,3,0)," ")</f>
        <v>Vladislav</v>
      </c>
      <c r="R34" s="385" t="str">
        <f ca="1">IF(N(O34)&gt;0,VLOOKUP(O34,Hraci!$A$1:$I$1500,5,0),IF(TYPE(INDIRECT(ADDRESS(ROW() + $A$9-8 + (ROW()-11)*4,3,1,1,"Internet")))&gt;1,INDIRECT(ADDRESS(ROW() + $A$9-8 + (ROW()-11)*4,3,1,1,"Internet"))," "))</f>
        <v>PC Egrensis</v>
      </c>
      <c r="S34" s="319">
        <f ca="1">IF(N(O34)=0,9999,VLOOKUP(O34,Hraci!$A$1:$I$1500,8,0))</f>
        <v>493</v>
      </c>
      <c r="T34" s="386">
        <f ca="1">IF(N(O34)=0,0,VLOOKUP(O34,Hraci!$A$1:$I$1500,9,0))</f>
        <v>3.5630000000000002</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v>25</v>
      </c>
      <c r="AI34" s="387">
        <f ca="1">IF(N($AH34)&gt;0,VLOOKUP($AH34,Body!$A$4:$F$259,5,0),"")</f>
        <v>10.514792968749997</v>
      </c>
      <c r="AJ34" s="388">
        <f ca="1">IF(N($AH34)&gt;0,VLOOKUP($AH34,Body!$A$4:$F$259,6,0),"")</f>
        <v>0</v>
      </c>
      <c r="AK34" s="387">
        <f ca="1">IF(N($AH34)&gt;0,VLOOKUP($AH34,Body!$A$4:$F$259,2,0),"")</f>
        <v>0.4375</v>
      </c>
      <c r="AL34" s="389" t="str">
        <f t="shared" ca="1" si="14"/>
        <v>24 PC Egrensis - Boček Jaroslav</v>
      </c>
      <c r="AM34" s="390">
        <f t="shared" ca="1" si="15"/>
        <v>4.8130000000000006</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4.5789999999999997</v>
      </c>
      <c r="D35" s="302">
        <f t="shared" ca="1" si="5"/>
        <v>10780</v>
      </c>
      <c r="E35" s="302">
        <f t="shared" ca="1" si="6"/>
        <v>371</v>
      </c>
      <c r="F35" s="343" t="str">
        <f t="shared" ca="1" si="7"/>
        <v>01000000000000000000213722</v>
      </c>
      <c r="G35" s="381" t="b">
        <f t="shared" ca="1" si="8"/>
        <v>0</v>
      </c>
      <c r="H35" s="382">
        <f t="shared" si="9"/>
        <v>25</v>
      </c>
      <c r="I35" s="383">
        <f t="shared" ca="1" si="10"/>
        <v>28038</v>
      </c>
      <c r="J35" s="384" t="str">
        <f ca="1">IF(N(I35)&gt;0,VLOOKUP(I35,Hraci!$A$1:$I$1500,2,0),IF(TYPE(INDIRECT(ADDRESS(ROW() + $A$9-9 + (ROW()-11)*4,2,1,1,"Internet")))&gt;1,INDIRECT(ADDRESS(ROW() + $A$9-9 + (ROW()-11)*4,2,1,1,"Internet"))," "))</f>
        <v>Hokešová</v>
      </c>
      <c r="K35" s="385" t="str">
        <f ca="1">IF(N(I35)&gt;0,VLOOKUP(I35,Hraci!$A$1:$I$1500,3,0)," ")</f>
        <v>Marie</v>
      </c>
      <c r="L35" s="385" t="str">
        <f ca="1">IF(N(I35)&gt;0,VLOOKUP(I35,Hraci!$A$1:$I$1500,5,0),IF(TYPE(INDIRECT(ADDRESS(ROW() + $A$9-9 + (ROW()-11)*4,3,1,1,"Internet")))&gt;1,INDIRECT(ADDRESS(ROW() + $A$9-9 + (ROW()-11)*4,3,1,1,"Internet"))," "))</f>
        <v>PC Kolová</v>
      </c>
      <c r="M35" s="319">
        <f ca="1">IF(N(I35)=0,9999,VLOOKUP(I35,Hraci!$A$1:$I$1500,8,0))</f>
        <v>371</v>
      </c>
      <c r="N35" s="386">
        <f ca="1">IF(N(I35)=0,0,VLOOKUP(I35,Hraci!$A$1:$I$1500,9,0))</f>
        <v>2.641</v>
      </c>
      <c r="O35" s="383">
        <f t="shared" ca="1" si="11"/>
        <v>24236</v>
      </c>
      <c r="P35" s="384" t="str">
        <f ca="1">IF(N(O35)&gt;0,VLOOKUP(O35,Hraci!$A$1:$I$1500,2,0),IF(TYPE(INDIRECT(ADDRESS(ROW() + $A$9-8 + (ROW()-11)*4,2,1,1,"Internet")))&gt;1,INDIRECT(ADDRESS(ROW() + $A$9-8 + (ROW()-11)*4,2,1,1,"Internet"))," "))</f>
        <v>Kubeš</v>
      </c>
      <c r="Q35" s="385" t="str">
        <f ca="1">IF(N(O35)&gt;0,VLOOKUP(O35,Hraci!$A$1:$I$1500,3,0)," ")</f>
        <v>Jindřich</v>
      </c>
      <c r="R35" s="385" t="str">
        <f ca="1">IF(N(O35)&gt;0,VLOOKUP(O35,Hraci!$A$1:$I$1500,5,0),IF(TYPE(INDIRECT(ADDRESS(ROW() + $A$9-8 + (ROW()-11)*4,3,1,1,"Internet")))&gt;1,INDIRECT(ADDRESS(ROW() + $A$9-8 + (ROW()-11)*4,3,1,1,"Internet"))," "))</f>
        <v>PC Kolová</v>
      </c>
      <c r="S35" s="319">
        <f ca="1">IF(N(O35)=0,9999,VLOOKUP(O35,Hraci!$A$1:$I$1500,8,0))</f>
        <v>410</v>
      </c>
      <c r="T35" s="386">
        <f ca="1">IF(N(O35)=0,0,VLOOKUP(O35,Hraci!$A$1:$I$1500,9,0))</f>
        <v>1.9379999999999999</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17</v>
      </c>
      <c r="AI35" s="387">
        <f ca="1">IF(N($AH35)&gt;0,VLOOKUP($AH35,Body!$A$4:$F$259,5,0),"")</f>
        <v>22.531699218749996</v>
      </c>
      <c r="AJ35" s="388">
        <f ca="1">IF(N($AH35)&gt;0,VLOOKUP($AH35,Body!$A$4:$F$259,6,0),"")</f>
        <v>0</v>
      </c>
      <c r="AK35" s="387">
        <f ca="1">IF(N($AH35)&gt;0,VLOOKUP($AH35,Body!$A$4:$F$259,2,0),"")</f>
        <v>0.9375</v>
      </c>
      <c r="AL35" s="389" t="str">
        <f t="shared" ca="1" si="14"/>
        <v>25 PC Kolová - Hokešová Marie</v>
      </c>
      <c r="AM35" s="390">
        <f t="shared" ca="1" si="15"/>
        <v>4.5789999999999997</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2</v>
      </c>
      <c r="B36" s="302">
        <f t="shared" ca="1" si="3"/>
        <v>1</v>
      </c>
      <c r="C36" s="302">
        <f t="shared" ca="1" si="4"/>
        <v>1.0620000000000001</v>
      </c>
      <c r="D36" s="302">
        <f t="shared" ca="1" si="5"/>
        <v>11114</v>
      </c>
      <c r="E36" s="302">
        <f t="shared" ca="1" si="6"/>
        <v>557</v>
      </c>
      <c r="F36" s="343" t="str">
        <f t="shared" ca="1" si="7"/>
        <v>01000000000000000000035459</v>
      </c>
      <c r="G36" s="381" t="b">
        <f t="shared" ca="1" si="8"/>
        <v>0</v>
      </c>
      <c r="H36" s="382">
        <f t="shared" si="9"/>
        <v>26</v>
      </c>
      <c r="I36" s="383">
        <f t="shared" ca="1" si="10"/>
        <v>24320</v>
      </c>
      <c r="J36" s="384" t="str">
        <f ca="1">IF(N(I36)&gt;0,VLOOKUP(I36,Hraci!$A$1:$I$1500,2,0),IF(TYPE(INDIRECT(ADDRESS(ROW() + $A$9-9 + (ROW()-11)*4,2,1,1,"Internet")))&gt;1,INDIRECT(ADDRESS(ROW() + $A$9-9 + (ROW()-11)*4,2,1,1,"Internet"))," "))</f>
        <v>Vančurová</v>
      </c>
      <c r="K36" s="385" t="str">
        <f ca="1">IF(N(I36)&gt;0,VLOOKUP(I36,Hraci!$A$1:$I$1500,3,0)," ")</f>
        <v>Romana</v>
      </c>
      <c r="L36" s="385" t="str">
        <f ca="1">IF(N(I36)&gt;0,VLOOKUP(I36,Hraci!$A$1:$I$1500,5,0),IF(TYPE(INDIRECT(ADDRESS(ROW() + $A$9-9 + (ROW()-11)*4,3,1,1,"Internet")))&gt;1,INDIRECT(ADDRESS(ROW() + $A$9-9 + (ROW()-11)*4,3,1,1,"Internet"))," "))</f>
        <v>PC Kolová</v>
      </c>
      <c r="M36" s="319">
        <f ca="1">IF(N(I36)=0,9999,VLOOKUP(I36,Hraci!$A$1:$I$1500,8,0))</f>
        <v>558</v>
      </c>
      <c r="N36" s="386">
        <f ca="1">IF(N(I36)=0,0,VLOOKUP(I36,Hraci!$A$1:$I$1500,9,0))</f>
        <v>0.53100000000000003</v>
      </c>
      <c r="O36" s="383">
        <f t="shared" ca="1" si="11"/>
        <v>24319</v>
      </c>
      <c r="P36" s="384" t="str">
        <f ca="1">IF(N(O36)&gt;0,VLOOKUP(O36,Hraci!$A$1:$I$1500,2,0),IF(TYPE(INDIRECT(ADDRESS(ROW() + $A$9-8 + (ROW()-11)*4,2,1,1,"Internet")))&gt;1,INDIRECT(ADDRESS(ROW() + $A$9-8 + (ROW()-11)*4,2,1,1,"Internet"))," "))</f>
        <v>Jarůšek</v>
      </c>
      <c r="Q36" s="385" t="str">
        <f ca="1">IF(N(O36)&gt;0,VLOOKUP(O36,Hraci!$A$1:$I$1500,3,0)," ")</f>
        <v>Miroslav</v>
      </c>
      <c r="R36" s="385" t="str">
        <f ca="1">IF(N(O36)&gt;0,VLOOKUP(O36,Hraci!$A$1:$I$1500,5,0),IF(TYPE(INDIRECT(ADDRESS(ROW() + $A$9-8 + (ROW()-11)*4,3,1,1,"Internet")))&gt;1,INDIRECT(ADDRESS(ROW() + $A$9-8 + (ROW()-11)*4,3,1,1,"Internet"))," "))</f>
        <v>PC Kolová</v>
      </c>
      <c r="S36" s="319">
        <f ca="1">IF(N(O36)=0,9999,VLOOKUP(O36,Hraci!$A$1:$I$1500,8,0))</f>
        <v>557</v>
      </c>
      <c r="T36" s="386">
        <f ca="1">IF(N(O36)=0,0,VLOOKUP(O36,Hraci!$A$1:$I$1500,9,0))</f>
        <v>0.53100000000000003</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v>16</v>
      </c>
      <c r="AI36" s="387">
        <f ca="1">IF(N($AH36)&gt;0,VLOOKUP($AH36,Body!$A$4:$F$259,5,0),"")</f>
        <v>24.033812499999996</v>
      </c>
      <c r="AJ36" s="388">
        <f ca="1">IF(N($AH36)&gt;0,VLOOKUP($AH36,Body!$A$4:$F$259,6,0),"")</f>
        <v>0</v>
      </c>
      <c r="AK36" s="387">
        <f ca="1">IF(N($AH36)&gt;0,VLOOKUP($AH36,Body!$A$4:$F$259,2,0),"")</f>
        <v>1</v>
      </c>
      <c r="AL36" s="389" t="str">
        <f t="shared" ca="1" si="14"/>
        <v>26 PC Kolová - Vančurová Romana</v>
      </c>
      <c r="AM36" s="390">
        <f t="shared" ca="1" si="15"/>
        <v>1.0620000000000001</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2</v>
      </c>
      <c r="B37" s="302">
        <f t="shared" ca="1" si="3"/>
        <v>1</v>
      </c>
      <c r="C37" s="302">
        <f t="shared" ca="1" si="4"/>
        <v>1</v>
      </c>
      <c r="D37" s="302">
        <f t="shared" ca="1" si="5"/>
        <v>11217</v>
      </c>
      <c r="E37" s="302">
        <f t="shared" ca="1" si="6"/>
        <v>485</v>
      </c>
      <c r="F37" s="343" t="str">
        <f t="shared" ca="1" si="7"/>
        <v>01000000000000000000550297</v>
      </c>
      <c r="G37" s="381" t="b">
        <f t="shared" ca="1" si="8"/>
        <v>0</v>
      </c>
      <c r="H37" s="382">
        <f t="shared" si="9"/>
        <v>27</v>
      </c>
      <c r="I37" s="383">
        <f t="shared" ca="1" si="10"/>
        <v>27086</v>
      </c>
      <c r="J37" s="384" t="str">
        <f ca="1">IF(N(I37)&gt;0,VLOOKUP(I37,Hraci!$A$1:$I$1500,2,0),IF(TYPE(INDIRECT(ADDRESS(ROW() + $A$9-9 + (ROW()-11)*4,2,1,1,"Internet")))&gt;1,INDIRECT(ADDRESS(ROW() + $A$9-9 + (ROW()-11)*4,2,1,1,"Internet"))," "))</f>
        <v>Rytíř</v>
      </c>
      <c r="K37" s="385" t="str">
        <f ca="1">IF(N(I37)&gt;0,VLOOKUP(I37,Hraci!$A$1:$I$1500,3,0)," ")</f>
        <v>Jaroslav</v>
      </c>
      <c r="L37" s="385" t="str">
        <f ca="1">IF(N(I37)&gt;0,VLOOKUP(I37,Hraci!$A$1:$I$1500,5,0),IF(TYPE(INDIRECT(ADDRESS(ROW() + $A$9-9 + (ROW()-11)*4,3,1,1,"Internet")))&gt;1,INDIRECT(ADDRESS(ROW() + $A$9-9 + (ROW()-11)*4,3,1,1,"Internet"))," "))</f>
        <v>PC Kolová</v>
      </c>
      <c r="M37" s="319">
        <f ca="1">IF(N(I37)=0,9999,VLOOKUP(I37,Hraci!$A$1:$I$1500,8,0))</f>
        <v>733</v>
      </c>
      <c r="N37" s="386">
        <f ca="1">IF(N(I37)=0,0,VLOOKUP(I37,Hraci!$A$1:$I$1500,9,0))</f>
        <v>0</v>
      </c>
      <c r="O37" s="383">
        <f t="shared" ca="1" si="11"/>
        <v>99591</v>
      </c>
      <c r="P37" s="384" t="str">
        <f ca="1">IF(N(O37)&gt;0,VLOOKUP(O37,Hraci!$A$1:$I$1500,2,0),IF(TYPE(INDIRECT(ADDRESS(ROW() + $A$9-8 + (ROW()-11)*4,2,1,1,"Internet")))&gt;1,INDIRECT(ADDRESS(ROW() + $A$9-8 + (ROW()-11)*4,2,1,1,"Internet"))," "))</f>
        <v>Imlauf</v>
      </c>
      <c r="Q37" s="385" t="str">
        <f ca="1">IF(N(O37)&gt;0,VLOOKUP(O37,Hraci!$A$1:$I$1500,3,0)," ")</f>
        <v>Jan</v>
      </c>
      <c r="R37" s="385" t="str">
        <f ca="1">IF(N(O37)&gt;0,VLOOKUP(O37,Hraci!$A$1:$I$1500,5,0),IF(TYPE(INDIRECT(ADDRESS(ROW() + $A$9-8 + (ROW()-11)*4,3,1,1,"Internet")))&gt;1,INDIRECT(ADDRESS(ROW() + $A$9-8 + (ROW()-11)*4,3,1,1,"Internet"))," "))</f>
        <v>PC Kolová</v>
      </c>
      <c r="S37" s="319">
        <f ca="1">IF(N(O37)=0,9999,VLOOKUP(O37,Hraci!$A$1:$I$1500,8,0))</f>
        <v>485</v>
      </c>
      <c r="T37" s="386">
        <f ca="1">IF(N(O37)=0,0,VLOOKUP(O37,Hraci!$A$1:$I$1500,9,0))</f>
        <v>1</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21</v>
      </c>
      <c r="AI37" s="387">
        <f ca="1">IF(N($AH37)&gt;0,VLOOKUP($AH37,Body!$A$4:$F$259,5,0),"")</f>
        <v>16.523246093749997</v>
      </c>
      <c r="AJ37" s="388">
        <f ca="1">IF(N($AH37)&gt;0,VLOOKUP($AH37,Body!$A$4:$F$259,6,0),"")</f>
        <v>0</v>
      </c>
      <c r="AK37" s="387">
        <f ca="1">IF(N($AH37)&gt;0,VLOOKUP($AH37,Body!$A$4:$F$259,2,0),"")</f>
        <v>0.6875</v>
      </c>
      <c r="AL37" s="389" t="str">
        <f t="shared" ca="1" si="14"/>
        <v>27 PC Kolová - Rytíř Jaroslav</v>
      </c>
      <c r="AM37" s="390">
        <f t="shared" ca="1" si="15"/>
        <v>1</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00000000000000000000456732</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00000000000000000000646911</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00000000000000000000903214</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00000000000000000000015922</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00000000000000000000348454</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00000000000000000000509884</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00000000000000000000883123</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00000000000000000000546918</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00000000000000000000624951</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00000000000000000000023356</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00000000000000000000356417</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00000000000000000000934254</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00000000000000000000065068</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00000000000000000000601241</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00000000000000000000743667</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00000000000000000000892618</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00000000000000000000048643</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00000000000000000000693333</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00000000000000000000780200</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00000000000000000000255069</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00000000000000000000352727</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00000000000000000000527822</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00000000000000000000475757</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00000000000000000000595950</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00000000000000000000316847</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00000000000000000000333185</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00000000000000000000120108</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00000000000000000000434429</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00000000000000000000791686</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00000000000000000000796662</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00000000000000000000515925</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00000000000000000000641590</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00000000000000000000207282</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00000000000000000000039585</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00000000000000000000382647</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00000000000000000000020170</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00000000000000000000883584</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00000000000000000000487859</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00000000000000000000022064</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00000000000000000000609333</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00000000000000000000904055</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00000000000000000000589278</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00000000000000000000093085</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00000000000000000000856529</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00000000000000000000646477</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00000000000000000000726449</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00000000000000000000918923</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00000000000000000000899839</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00000000000000000000772105</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00000000000000000000736116</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00000000000000000000763834</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00000000000000000000819657</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00000000000000000000380384</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00000000000000000000117060</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00000000000000000000110154</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00000000000000000000301132</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00000000000000000000089814</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00000000000000000000830835</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00000000000000000000230920</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00000000000000000000900561</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00000000000000000000213673</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00000000000000000000626739</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00000000000000000000699218</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00000000000000000000054400</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00000000000000000000179878</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00000000000000000000363839</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00000000000000000000914970</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00000000000000000000836233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00000000000000000000524679</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00000000000000000000067649</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00000000000000000000847383</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00000000000000000000254064</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00000000000000000000332134</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00000000000000000000253728</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00000000000000000000257235</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00000000000000000000633831</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00000000000000000000191094</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00000000000000000000933503</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00000000000000000000995602</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00000000000000000000359543</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00000000000000000000867072</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00000000000000000000534266</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00000000000000000000003149</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00000000000000000000413720</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00000000000000000000116877</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00000000000000000000602027</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00000000000000000000823702</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00000000000000000000523360</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00000000000000000000999111</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00000000000000000000794392</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00000000000000000000187595</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00000000000000000000146372</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00000000000000000000680271</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00000000000000000000560151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00000000000000000000256614</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00000000000000000000255912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00000000000000000000476920</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00000000000000000000261275</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00000000000000000000035571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00000000000000000000807384</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00000000000000000000639424</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FA39-CEF6-4DE8-A0CF-CBFD637A3B52}">
  <sheetPr codeName="List10">
    <tabColor rgb="FFFF0000"/>
  </sheetPr>
  <dimension ref="A1:E30"/>
  <sheetViews>
    <sheetView workbookViewId="0">
      <selection activeCell="E29" sqref="E29"/>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t="s">
        <v>1867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D1A7-388D-4A98-B1B5-0DF4D613165E}">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
      </c>
      <c r="C3" s="318" t="str">
        <f ca="1">IF(OR($A3="",TYPE(VLOOKUP($A3,Centrum!$D$3:$M$130,10,0))&gt;3),"",VLOOKUP($A3,Centrum!$D$3:$M$130,10,0))</f>
        <v/>
      </c>
      <c r="E3" s="318" t="str">
        <f ca="1">IF(OR($A3="",TYPE(VLOOKUP($A3,Centrum!$D$3:$M$130,10,0))&gt;3),"",VLOOKUP(VLOOKUP($A3,Centrum!$D$3:$M$130,10,0),Centrum!$A$3:$CB$130,E$132,0))</f>
        <v/>
      </c>
      <c r="F3" s="318" t="str">
        <f ca="1">IF(OR($A3="",TYPE(VLOOKUP($A3,Centrum!$D$3:$M$130,10,0))&gt;3),"",VLOOKUP(VLOOKUP($A3,Centrum!$D$3:$M$130,10,0),Centrum!$A$3:$CB$130,F$132,0))</f>
        <v/>
      </c>
      <c r="G3" s="318" t="str">
        <f ca="1">IF(OR($A3="",TYPE(VLOOKUP($A3,Centrum!$D$3:$M$130,10,0))&gt;3),"",VLOOKUP(VLOOKUP($A3,Centrum!$D$3:$M$130,10,0),Centrum!$A$3:$CB$130,G$132,0))</f>
        <v/>
      </c>
      <c r="H3" s="318" t="e">
        <f ca="1">IF($A3="","",VLOOKUP(VLOOKUP($A3,Centrum!$D$3:$M$130,10,0),Centrum!$A$3:$CB$130,H$132,0))</f>
        <v>#N/A</v>
      </c>
      <c r="I3" s="318" t="e">
        <f ca="1">IF($A3="","",VLOOKUP(VLOOKUP($A3,Centrum!$D$3:$M$130,10,0),Centrum!$A$3:$CB$130,I$132,0))</f>
        <v>#N/A</v>
      </c>
      <c r="J3" s="318" t="str">
        <f ca="1">IF(OR($A3="",TYPE(VLOOKUP($A3,Centrum!$D$3:$M$130,10,0))&gt;3),"",VLOOKUP(VLOOKUP($A3,Centrum!$D$3:$M$130,10,0),Centrum!$A$3:$CB$130,J$132,0))</f>
        <v/>
      </c>
      <c r="L3" s="318" t="str">
        <f ca="1">IF(OR($A3="",TYPE(VLOOKUP($A3,Centrum!$D$3:$M$130,10,0))&gt;3),"",VLOOKUP(VLOOKUP($A3,Centrum!$D$3:$M$130,10,0),Centrum!$A$3:$CB$130,L$132,0))</f>
        <v/>
      </c>
      <c r="M3" s="318" t="str">
        <f ca="1">IF(OR($A3="",TYPE(VLOOKUP($A3,Centrum!$D$3:$M$130,10,0))&gt;3),"",VLOOKUP(VLOOKUP($A3,Centrum!$D$3:$M$130,10,0),Centrum!$A$3:$CB$130,M$132,0))</f>
        <v/>
      </c>
      <c r="N3" s="318" t="str">
        <f ca="1">IF(OR($A3="",TYPE(VLOOKUP($A3,Centrum!$D$3:$M$130,10,0))&gt;3),"",VLOOKUP(VLOOKUP($A3,Centrum!$D$3:$M$130,10,0),Centrum!$A$3:$CB$130,N$132,0))</f>
        <v/>
      </c>
      <c r="O3" s="318" t="str">
        <f ca="1">IF(OR($A3="",TYPE(VLOOKUP($A3,Centrum!$D$3:$M$130,10,0))&gt;3),"",VLOOKUP(VLOOKUP($A3,Centrum!$D$3:$M$130,10,0),Centrum!$A$3:$CB$130,O$132,0))</f>
        <v/>
      </c>
      <c r="P3" s="318" t="str">
        <f ca="1">IF(OR($A3="",TYPE(VLOOKUP($A3,Centrum!$D$3:$M$130,10,0))&gt;3),"",VLOOKUP(VLOOKUP($A3,Centrum!$D$3:$M$130,10,0),Centrum!$A$3:$CB$130,P$132,0))</f>
        <v/>
      </c>
      <c r="Q3" s="318" t="str">
        <f ca="1">IF(OR($A3="",TYPE(VLOOKUP($A3,Centrum!$D$3:$M$130,10,0))&gt;3),"",VLOOKUP(VLOOKUP($A3,Centrum!$D$3:$M$130,10,0),Centrum!$A$3:$CB$130,Q$132,0))</f>
        <v/>
      </c>
      <c r="S3" s="318" t="str">
        <f ca="1">IF(OR($A3="",TYPE(VLOOKUP($A3,Centrum!$D$3:$M$130,10,0))&gt;3),"",VLOOKUP(VLOOKUP($A3,Centrum!$D$3:$M$130,10,0),Centrum!$A$3:$CB$130,S$132,0))</f>
        <v/>
      </c>
      <c r="T3" s="318" t="str">
        <f ca="1">IF(OR($A3="",TYPE(VLOOKUP($A3,Centrum!$D$3:$M$130,10,0))&gt;3),"",VLOOKUP(VLOOKUP($A3,Centrum!$D$3:$M$130,10,0),Centrum!$A$3:$CB$130,T$132,0))</f>
        <v/>
      </c>
      <c r="U3" s="318" t="str">
        <f ca="1">IF(OR($A3="",TYPE(VLOOKUP($A3,Centrum!$D$3:$M$130,10,0))&gt;3),"",VLOOKUP(VLOOKUP($A3,Centrum!$D$3:$M$130,10,0),Centrum!$A$3:$CB$130,U$132,0))</f>
        <v/>
      </c>
      <c r="AB3" s="318" t="str">
        <f ca="1">IF(OR($A3="",TYPE(VLOOKUP($A3,Centrum!$D$3:$M$130,10,0))&gt;3),"",VLOOKUP(VLOOKUP($A3,Centrum!$D$3:$M$130,10,0),Centrum!$A$3:$CB$130,AB$132,0))</f>
        <v/>
      </c>
      <c r="AC3" s="318" t="str">
        <f ca="1">IF(OR($A3="",TYPE(VLOOKUP($A3,Centrum!$D$3:$M$130,10,0))&gt;3),"",VLOOKUP(VLOOKUP($A3,Centrum!$D$3:$M$130,10,0),Centrum!$A$3:$CB$130,AC$132,0))</f>
        <v/>
      </c>
      <c r="AD3" s="318" t="str">
        <f ca="1">IF(OR($A3="",TYPE(VLOOKUP($A3,Centrum!$D$3:$M$130,10,0))&gt;3),"",VLOOKUP(VLOOKUP($A3,Centrum!$D$3:$M$130,10,0),Centrum!$A$3:$CB$130,AD$132,0))</f>
        <v/>
      </c>
      <c r="AK3" s="318" t="str">
        <f ca="1">IF(OR($A3="",TYPE(VLOOKUP($A3,Centrum!$D$3:$M$130,10,0))&gt;3),"",VLOOKUP(VLOOKUP($A3,Centrum!$D$3:$M$130,10,0),Centrum!$A$3:$CB$130,AK$132,0))</f>
        <v/>
      </c>
      <c r="AL3" s="318" t="str">
        <f ca="1">IF(OR($A3="",TYPE(VLOOKUP($A3,Centrum!$D$3:$M$130,10,0))&gt;3),"",VLOOKUP(VLOOKUP($A3,Centrum!$D$3:$M$130,10,0),Centrum!$A$3:$CB$130,AL$132,0))</f>
        <v/>
      </c>
      <c r="AM3" s="318" t="str">
        <f ca="1">IF(OR($A3="",TYPE(VLOOKUP($A3,Centrum!$D$3:$M$130,10,0))&gt;3),"",VLOOKUP(VLOOKUP($A3,Centrum!$D$3:$M$130,10,0),Centrum!$A$3:$CB$130,AM$132,0))</f>
        <v/>
      </c>
      <c r="AT3" s="318" t="str">
        <f ca="1">IF(OR(OR($A3="",TYPE(VLOOKUP($A3,Centrum!$D$3:$M$130,10,0))&gt;3),$A$1&lt;4),"",VLOOKUP(VLOOKUP($A3,Centrum!$D$3:$M$130,10,0),Centrum!$A$3:$CB$130,AT$132,0))</f>
        <v/>
      </c>
      <c r="AU3" s="318" t="str">
        <f ca="1">IF(OR(OR($A3="",TYPE(VLOOKUP($A3,Centrum!$D$3:$M$130,10,0))&gt;3),$A$1&lt;4),"",VLOOKUP(VLOOKUP($A3,Centrum!$D$3:$M$130,10,0),Centrum!$A$3:$CB$130,AU$132,0))</f>
        <v/>
      </c>
      <c r="AV3" s="318" t="str">
        <f ca="1">IF(OR(OR($A3="",TYPE(VLOOKUP($A3,Centrum!$D$3:$M$130,10,0))&gt;3),$A$1&lt;4),"",VLOOKUP(VLOOKUP($A3,Centrum!$D$3:$M$130,10,0),Centrum!$A$3:$CB$130,AV$132,0))</f>
        <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
      </c>
      <c r="C4" s="318" t="str">
        <f ca="1">IF(OR($A4="",TYPE(VLOOKUP($A4,Centrum!$D$3:$M$130,10,0))&gt;3),"",VLOOKUP($A4,Centrum!$D$3:$M$130,10,0))</f>
        <v/>
      </c>
      <c r="E4" s="318" t="str">
        <f ca="1">IF(OR($A4="",TYPE(VLOOKUP($A4,Centrum!$D$3:$M$130,10,0))&gt;3),"",VLOOKUP(VLOOKUP($A4,Centrum!$D$3:$M$130,10,0),Centrum!$A$3:$CB$130,E$132,0))</f>
        <v/>
      </c>
      <c r="F4" s="318" t="str">
        <f ca="1">IF(OR($A4="",TYPE(VLOOKUP($A4,Centrum!$D$3:$M$130,10,0))&gt;3),"",VLOOKUP(VLOOKUP($A4,Centrum!$D$3:$M$130,10,0),Centrum!$A$3:$CB$130,F$132,0))</f>
        <v/>
      </c>
      <c r="G4" s="318" t="str">
        <f ca="1">IF(OR($A4="",TYPE(VLOOKUP($A4,Centrum!$D$3:$M$130,10,0))&gt;3),"",VLOOKUP(VLOOKUP($A4,Centrum!$D$3:$M$130,10,0),Centrum!$A$3:$CB$130,G$132,0))</f>
        <v/>
      </c>
      <c r="H4" s="318" t="e">
        <f ca="1">IF($A4="","",VLOOKUP(VLOOKUP($A4,Centrum!$D$3:$M$130,10,0),Centrum!$A$3:$CB$130,H$132,0))</f>
        <v>#N/A</v>
      </c>
      <c r="I4" s="318" t="e">
        <f ca="1">IF($A4="","",VLOOKUP(VLOOKUP($A4,Centrum!$D$3:$M$130,10,0),Centrum!$A$3:$CB$130,I$132,0))</f>
        <v>#N/A</v>
      </c>
      <c r="J4" s="318" t="str">
        <f ca="1">IF(OR($A4="",TYPE(VLOOKUP($A4,Centrum!$D$3:$M$130,10,0))&gt;3),"",VLOOKUP(VLOOKUP($A4,Centrum!$D$3:$M$130,10,0),Centrum!$A$3:$CB$130,J$132,0))</f>
        <v/>
      </c>
      <c r="L4" s="318" t="str">
        <f ca="1">IF(OR($A4="",TYPE(VLOOKUP($A4,Centrum!$D$3:$M$130,10,0))&gt;3),"",VLOOKUP(VLOOKUP($A4,Centrum!$D$3:$M$130,10,0),Centrum!$A$3:$CB$130,L$132,0))</f>
        <v/>
      </c>
      <c r="M4" s="318" t="str">
        <f ca="1">IF(OR($A4="",TYPE(VLOOKUP($A4,Centrum!$D$3:$M$130,10,0))&gt;3),"",VLOOKUP(VLOOKUP($A4,Centrum!$D$3:$M$130,10,0),Centrum!$A$3:$CB$130,M$132,0))</f>
        <v/>
      </c>
      <c r="N4" s="318" t="str">
        <f ca="1">IF(OR($A4="",TYPE(VLOOKUP($A4,Centrum!$D$3:$M$130,10,0))&gt;3),"",VLOOKUP(VLOOKUP($A4,Centrum!$D$3:$M$130,10,0),Centrum!$A$3:$CB$130,N$132,0))</f>
        <v/>
      </c>
      <c r="O4" s="318" t="str">
        <f ca="1">IF(OR($A4="",TYPE(VLOOKUP($A4,Centrum!$D$3:$M$130,10,0))&gt;3),"",VLOOKUP(VLOOKUP($A4,Centrum!$D$3:$M$130,10,0),Centrum!$A$3:$CB$130,O$132,0))</f>
        <v/>
      </c>
      <c r="P4" s="318" t="str">
        <f ca="1">IF(OR($A4="",TYPE(VLOOKUP($A4,Centrum!$D$3:$M$130,10,0))&gt;3),"",VLOOKUP(VLOOKUP($A4,Centrum!$D$3:$M$130,10,0),Centrum!$A$3:$CB$130,P$132,0))</f>
        <v/>
      </c>
      <c r="Q4" s="318" t="str">
        <f ca="1">IF(OR($A4="",TYPE(VLOOKUP($A4,Centrum!$D$3:$M$130,10,0))&gt;3),"",VLOOKUP(VLOOKUP($A4,Centrum!$D$3:$M$130,10,0),Centrum!$A$3:$CB$130,Q$132,0))</f>
        <v/>
      </c>
      <c r="S4" s="318" t="str">
        <f ca="1">IF(OR($A4="",TYPE(VLOOKUP($A4,Centrum!$D$3:$M$130,10,0))&gt;3),"",VLOOKUP(VLOOKUP($A4,Centrum!$D$3:$M$130,10,0),Centrum!$A$3:$CB$130,S$132,0))</f>
        <v/>
      </c>
      <c r="T4" s="318" t="str">
        <f ca="1">IF(OR($A4="",TYPE(VLOOKUP($A4,Centrum!$D$3:$M$130,10,0))&gt;3),"",VLOOKUP(VLOOKUP($A4,Centrum!$D$3:$M$130,10,0),Centrum!$A$3:$CB$130,T$132,0))</f>
        <v/>
      </c>
      <c r="U4" s="318" t="str">
        <f ca="1">IF(OR($A4="",TYPE(VLOOKUP($A4,Centrum!$D$3:$M$130,10,0))&gt;3),"",VLOOKUP(VLOOKUP($A4,Centrum!$D$3:$M$130,10,0),Centrum!$A$3:$CB$130,U$132,0))</f>
        <v/>
      </c>
      <c r="AB4" s="318" t="str">
        <f ca="1">IF(OR($A4="",TYPE(VLOOKUP($A4,Centrum!$D$3:$M$130,10,0))&gt;3),"",VLOOKUP(VLOOKUP($A4,Centrum!$D$3:$M$130,10,0),Centrum!$A$3:$CB$130,AB$132,0))</f>
        <v/>
      </c>
      <c r="AC4" s="318" t="str">
        <f ca="1">IF(OR($A4="",TYPE(VLOOKUP($A4,Centrum!$D$3:$M$130,10,0))&gt;3),"",VLOOKUP(VLOOKUP($A4,Centrum!$D$3:$M$130,10,0),Centrum!$A$3:$CB$130,AC$132,0))</f>
        <v/>
      </c>
      <c r="AD4" s="318" t="str">
        <f ca="1">IF(OR($A4="",TYPE(VLOOKUP($A4,Centrum!$D$3:$M$130,10,0))&gt;3),"",VLOOKUP(VLOOKUP($A4,Centrum!$D$3:$M$130,10,0),Centrum!$A$3:$CB$130,AD$132,0))</f>
        <v/>
      </c>
      <c r="AK4" s="318" t="str">
        <f ca="1">IF(OR($A4="",TYPE(VLOOKUP($A4,Centrum!$D$3:$M$130,10,0))&gt;3),"",VLOOKUP(VLOOKUP($A4,Centrum!$D$3:$M$130,10,0),Centrum!$A$3:$CB$130,AK$132,0))</f>
        <v/>
      </c>
      <c r="AL4" s="318" t="str">
        <f ca="1">IF(OR($A4="",TYPE(VLOOKUP($A4,Centrum!$D$3:$M$130,10,0))&gt;3),"",VLOOKUP(VLOOKUP($A4,Centrum!$D$3:$M$130,10,0),Centrum!$A$3:$CB$130,AL$132,0))</f>
        <v/>
      </c>
      <c r="AM4" s="318" t="str">
        <f ca="1">IF(OR($A4="",TYPE(VLOOKUP($A4,Centrum!$D$3:$M$130,10,0))&gt;3),"",VLOOKUP(VLOOKUP($A4,Centrum!$D$3:$M$130,10,0),Centrum!$A$3:$CB$130,AM$132,0))</f>
        <v/>
      </c>
      <c r="AT4" s="318" t="str">
        <f ca="1">IF(OR(OR($A4="",TYPE(VLOOKUP($A4,Centrum!$D$3:$M$130,10,0))&gt;3),$A$1&lt;4),"",VLOOKUP(VLOOKUP($A4,Centrum!$D$3:$M$130,10,0),Centrum!$A$3:$CB$130,AT$132,0))</f>
        <v/>
      </c>
      <c r="AU4" s="318" t="str">
        <f ca="1">IF(OR(OR($A4="",TYPE(VLOOKUP($A4,Centrum!$D$3:$M$130,10,0))&gt;3),$A$1&lt;4),"",VLOOKUP(VLOOKUP($A4,Centrum!$D$3:$M$130,10,0),Centrum!$A$3:$CB$130,AU$132,0))</f>
        <v/>
      </c>
      <c r="AV4" s="318" t="str">
        <f ca="1">IF(OR(OR($A4="",TYPE(VLOOKUP($A4,Centrum!$D$3:$M$130,10,0))&gt;3),$A$1&lt;4),"",VLOOKUP(VLOOKUP($A4,Centrum!$D$3:$M$130,10,0),Centrum!$A$3:$CB$130,AV$132,0))</f>
        <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
      </c>
      <c r="C5" s="318" t="str">
        <f ca="1">IF(OR($A5="",TYPE(VLOOKUP($A5,Centrum!$D$3:$M$130,10,0))&gt;3),"",VLOOKUP($A5,Centrum!$D$3:$M$130,10,0))</f>
        <v/>
      </c>
      <c r="E5" s="318" t="str">
        <f ca="1">IF(OR($A5="",TYPE(VLOOKUP($A5,Centrum!$D$3:$M$130,10,0))&gt;3),"",VLOOKUP(VLOOKUP($A5,Centrum!$D$3:$M$130,10,0),Centrum!$A$3:$CB$130,E$132,0))</f>
        <v/>
      </c>
      <c r="F5" s="318" t="str">
        <f ca="1">IF(OR($A5="",TYPE(VLOOKUP($A5,Centrum!$D$3:$M$130,10,0))&gt;3),"",VLOOKUP(VLOOKUP($A5,Centrum!$D$3:$M$130,10,0),Centrum!$A$3:$CB$130,F$132,0))</f>
        <v/>
      </c>
      <c r="G5" s="318" t="str">
        <f ca="1">IF(OR($A5="",TYPE(VLOOKUP($A5,Centrum!$D$3:$M$130,10,0))&gt;3),"",VLOOKUP(VLOOKUP($A5,Centrum!$D$3:$M$130,10,0),Centrum!$A$3:$CB$130,G$132,0))</f>
        <v/>
      </c>
      <c r="H5" s="318" t="e">
        <f ca="1">IF($A5="","",VLOOKUP(VLOOKUP($A5,Centrum!$D$3:$M$130,10,0),Centrum!$A$3:$CB$130,H$132,0))</f>
        <v>#N/A</v>
      </c>
      <c r="I5" s="318" t="e">
        <f ca="1">IF($A5="","",VLOOKUP(VLOOKUP($A5,Centrum!$D$3:$M$130,10,0),Centrum!$A$3:$CB$130,I$132,0))</f>
        <v>#N/A</v>
      </c>
      <c r="J5" s="318" t="str">
        <f ca="1">IF(OR($A5="",TYPE(VLOOKUP($A5,Centrum!$D$3:$M$130,10,0))&gt;3),"",VLOOKUP(VLOOKUP($A5,Centrum!$D$3:$M$130,10,0),Centrum!$A$3:$CB$130,J$132,0))</f>
        <v/>
      </c>
      <c r="L5" s="318" t="str">
        <f ca="1">IF(OR($A5="",TYPE(VLOOKUP($A5,Centrum!$D$3:$M$130,10,0))&gt;3),"",VLOOKUP(VLOOKUP($A5,Centrum!$D$3:$M$130,10,0),Centrum!$A$3:$CB$130,L$132,0))</f>
        <v/>
      </c>
      <c r="M5" s="318" t="str">
        <f ca="1">IF(OR($A5="",TYPE(VLOOKUP($A5,Centrum!$D$3:$M$130,10,0))&gt;3),"",VLOOKUP(VLOOKUP($A5,Centrum!$D$3:$M$130,10,0),Centrum!$A$3:$CB$130,M$132,0))</f>
        <v/>
      </c>
      <c r="N5" s="318" t="str">
        <f ca="1">IF(OR($A5="",TYPE(VLOOKUP($A5,Centrum!$D$3:$M$130,10,0))&gt;3),"",VLOOKUP(VLOOKUP($A5,Centrum!$D$3:$M$130,10,0),Centrum!$A$3:$CB$130,N$132,0))</f>
        <v/>
      </c>
      <c r="O5" s="318" t="str">
        <f ca="1">IF(OR($A5="",TYPE(VLOOKUP($A5,Centrum!$D$3:$M$130,10,0))&gt;3),"",VLOOKUP(VLOOKUP($A5,Centrum!$D$3:$M$130,10,0),Centrum!$A$3:$CB$130,O$132,0))</f>
        <v/>
      </c>
      <c r="P5" s="318" t="str">
        <f ca="1">IF(OR($A5="",TYPE(VLOOKUP($A5,Centrum!$D$3:$M$130,10,0))&gt;3),"",VLOOKUP(VLOOKUP($A5,Centrum!$D$3:$M$130,10,0),Centrum!$A$3:$CB$130,P$132,0))</f>
        <v/>
      </c>
      <c r="Q5" s="318" t="str">
        <f ca="1">IF(OR($A5="",TYPE(VLOOKUP($A5,Centrum!$D$3:$M$130,10,0))&gt;3),"",VLOOKUP(VLOOKUP($A5,Centrum!$D$3:$M$130,10,0),Centrum!$A$3:$CB$130,Q$132,0))</f>
        <v/>
      </c>
      <c r="S5" s="318" t="str">
        <f ca="1">IF(OR($A5="",TYPE(VLOOKUP($A5,Centrum!$D$3:$M$130,10,0))&gt;3),"",VLOOKUP(VLOOKUP($A5,Centrum!$D$3:$M$130,10,0),Centrum!$A$3:$CB$130,S$132,0))</f>
        <v/>
      </c>
      <c r="T5" s="318" t="str">
        <f ca="1">IF(OR($A5="",TYPE(VLOOKUP($A5,Centrum!$D$3:$M$130,10,0))&gt;3),"",VLOOKUP(VLOOKUP($A5,Centrum!$D$3:$M$130,10,0),Centrum!$A$3:$CB$130,T$132,0))</f>
        <v/>
      </c>
      <c r="U5" s="318" t="str">
        <f ca="1">IF(OR($A5="",TYPE(VLOOKUP($A5,Centrum!$D$3:$M$130,10,0))&gt;3),"",VLOOKUP(VLOOKUP($A5,Centrum!$D$3:$M$130,10,0),Centrum!$A$3:$CB$130,U$132,0))</f>
        <v/>
      </c>
      <c r="AB5" s="318" t="str">
        <f ca="1">IF(OR($A5="",TYPE(VLOOKUP($A5,Centrum!$D$3:$M$130,10,0))&gt;3),"",VLOOKUP(VLOOKUP($A5,Centrum!$D$3:$M$130,10,0),Centrum!$A$3:$CB$130,AB$132,0))</f>
        <v/>
      </c>
      <c r="AC5" s="318" t="str">
        <f ca="1">IF(OR($A5="",TYPE(VLOOKUP($A5,Centrum!$D$3:$M$130,10,0))&gt;3),"",VLOOKUP(VLOOKUP($A5,Centrum!$D$3:$M$130,10,0),Centrum!$A$3:$CB$130,AC$132,0))</f>
        <v/>
      </c>
      <c r="AD5" s="318" t="str">
        <f ca="1">IF(OR($A5="",TYPE(VLOOKUP($A5,Centrum!$D$3:$M$130,10,0))&gt;3),"",VLOOKUP(VLOOKUP($A5,Centrum!$D$3:$M$130,10,0),Centrum!$A$3:$CB$130,AD$132,0))</f>
        <v/>
      </c>
      <c r="AK5" s="318" t="str">
        <f ca="1">IF(OR($A5="",TYPE(VLOOKUP($A5,Centrum!$D$3:$M$130,10,0))&gt;3),"",VLOOKUP(VLOOKUP($A5,Centrum!$D$3:$M$130,10,0),Centrum!$A$3:$CB$130,AK$132,0))</f>
        <v/>
      </c>
      <c r="AL5" s="318" t="str">
        <f ca="1">IF(OR($A5="",TYPE(VLOOKUP($A5,Centrum!$D$3:$M$130,10,0))&gt;3),"",VLOOKUP(VLOOKUP($A5,Centrum!$D$3:$M$130,10,0),Centrum!$A$3:$CB$130,AL$132,0))</f>
        <v/>
      </c>
      <c r="AM5" s="318" t="str">
        <f ca="1">IF(OR($A5="",TYPE(VLOOKUP($A5,Centrum!$D$3:$M$130,10,0))&gt;3),"",VLOOKUP(VLOOKUP($A5,Centrum!$D$3:$M$130,10,0),Centrum!$A$3:$CB$130,AM$132,0))</f>
        <v/>
      </c>
      <c r="AT5" s="318" t="str">
        <f ca="1">IF(OR(OR($A5="",TYPE(VLOOKUP($A5,Centrum!$D$3:$M$130,10,0))&gt;3),$A$1&lt;4),"",VLOOKUP(VLOOKUP($A5,Centrum!$D$3:$M$130,10,0),Centrum!$A$3:$CB$130,AT$132,0))</f>
        <v/>
      </c>
      <c r="AU5" s="318" t="str">
        <f ca="1">IF(OR(OR($A5="",TYPE(VLOOKUP($A5,Centrum!$D$3:$M$130,10,0))&gt;3),$A$1&lt;4),"",VLOOKUP(VLOOKUP($A5,Centrum!$D$3:$M$130,10,0),Centrum!$A$3:$CB$130,AU$132,0))</f>
        <v/>
      </c>
      <c r="AV5" s="318" t="str">
        <f ca="1">IF(OR(OR($A5="",TYPE(VLOOKUP($A5,Centrum!$D$3:$M$130,10,0))&gt;3),$A$1&lt;4),"",VLOOKUP(VLOOKUP($A5,Centrum!$D$3:$M$130,10,0),Centrum!$A$3:$CB$130,AV$132,0))</f>
        <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c>
      <c r="C6" s="318" t="str">
        <f ca="1">IF(OR($A6="",TYPE(VLOOKUP($A6,Centrum!$D$3:$M$130,10,0))&gt;3),"",VLOOKUP($A6,Centrum!$D$3:$M$130,10,0))</f>
        <v/>
      </c>
      <c r="E6" s="318" t="str">
        <f ca="1">IF(OR($A6="",TYPE(VLOOKUP($A6,Centrum!$D$3:$M$130,10,0))&gt;3),"",VLOOKUP(VLOOKUP($A6,Centrum!$D$3:$M$130,10,0),Centrum!$A$3:$CB$130,E$132,0))</f>
        <v/>
      </c>
      <c r="F6" s="318" t="str">
        <f ca="1">IF(OR($A6="",TYPE(VLOOKUP($A6,Centrum!$D$3:$M$130,10,0))&gt;3),"",VLOOKUP(VLOOKUP($A6,Centrum!$D$3:$M$130,10,0),Centrum!$A$3:$CB$130,F$132,0))</f>
        <v/>
      </c>
      <c r="G6" s="318" t="str">
        <f ca="1">IF(OR($A6="",TYPE(VLOOKUP($A6,Centrum!$D$3:$M$130,10,0))&gt;3),"",VLOOKUP(VLOOKUP($A6,Centrum!$D$3:$M$130,10,0),Centrum!$A$3:$CB$130,G$132,0))</f>
        <v/>
      </c>
      <c r="H6" s="318" t="e">
        <f ca="1">IF($A6="","",VLOOKUP(VLOOKUP($A6,Centrum!$D$3:$M$130,10,0),Centrum!$A$3:$CB$130,H$132,0))</f>
        <v>#N/A</v>
      </c>
      <c r="I6" s="318" t="e">
        <f ca="1">IF($A6="","",VLOOKUP(VLOOKUP($A6,Centrum!$D$3:$M$130,10,0),Centrum!$A$3:$CB$130,I$132,0))</f>
        <v>#N/A</v>
      </c>
      <c r="J6" s="318" t="str">
        <f ca="1">IF(OR($A6="",TYPE(VLOOKUP($A6,Centrum!$D$3:$M$130,10,0))&gt;3),"",VLOOKUP(VLOOKUP($A6,Centrum!$D$3:$M$130,10,0),Centrum!$A$3:$CB$130,J$132,0))</f>
        <v/>
      </c>
      <c r="L6" s="318" t="str">
        <f ca="1">IF(OR($A6="",TYPE(VLOOKUP($A6,Centrum!$D$3:$M$130,10,0))&gt;3),"",VLOOKUP(VLOOKUP($A6,Centrum!$D$3:$M$130,10,0),Centrum!$A$3:$CB$130,L$132,0))</f>
        <v/>
      </c>
      <c r="M6" s="318" t="str">
        <f ca="1">IF(OR($A6="",TYPE(VLOOKUP($A6,Centrum!$D$3:$M$130,10,0))&gt;3),"",VLOOKUP(VLOOKUP($A6,Centrum!$D$3:$M$130,10,0),Centrum!$A$3:$CB$130,M$132,0))</f>
        <v/>
      </c>
      <c r="N6" s="318" t="str">
        <f ca="1">IF(OR($A6="",TYPE(VLOOKUP($A6,Centrum!$D$3:$M$130,10,0))&gt;3),"",VLOOKUP(VLOOKUP($A6,Centrum!$D$3:$M$130,10,0),Centrum!$A$3:$CB$130,N$132,0))</f>
        <v/>
      </c>
      <c r="O6" s="318" t="str">
        <f ca="1">IF(OR($A6="",TYPE(VLOOKUP($A6,Centrum!$D$3:$M$130,10,0))&gt;3),"",VLOOKUP(VLOOKUP($A6,Centrum!$D$3:$M$130,10,0),Centrum!$A$3:$CB$130,O$132,0))</f>
        <v/>
      </c>
      <c r="P6" s="318" t="str">
        <f ca="1">IF(OR($A6="",TYPE(VLOOKUP($A6,Centrum!$D$3:$M$130,10,0))&gt;3),"",VLOOKUP(VLOOKUP($A6,Centrum!$D$3:$M$130,10,0),Centrum!$A$3:$CB$130,P$132,0))</f>
        <v/>
      </c>
      <c r="Q6" s="318" t="str">
        <f ca="1">IF(OR($A6="",TYPE(VLOOKUP($A6,Centrum!$D$3:$M$130,10,0))&gt;3),"",VLOOKUP(VLOOKUP($A6,Centrum!$D$3:$M$130,10,0),Centrum!$A$3:$CB$130,Q$132,0))</f>
        <v/>
      </c>
      <c r="S6" s="318" t="str">
        <f ca="1">IF(OR($A6="",TYPE(VLOOKUP($A6,Centrum!$D$3:$M$130,10,0))&gt;3),"",VLOOKUP(VLOOKUP($A6,Centrum!$D$3:$M$130,10,0),Centrum!$A$3:$CB$130,S$132,0))</f>
        <v/>
      </c>
      <c r="T6" s="318" t="str">
        <f ca="1">IF(OR($A6="",TYPE(VLOOKUP($A6,Centrum!$D$3:$M$130,10,0))&gt;3),"",VLOOKUP(VLOOKUP($A6,Centrum!$D$3:$M$130,10,0),Centrum!$A$3:$CB$130,T$132,0))</f>
        <v/>
      </c>
      <c r="U6" s="318" t="str">
        <f ca="1">IF(OR($A6="",TYPE(VLOOKUP($A6,Centrum!$D$3:$M$130,10,0))&gt;3),"",VLOOKUP(VLOOKUP($A6,Centrum!$D$3:$M$130,10,0),Centrum!$A$3:$CB$130,U$132,0))</f>
        <v/>
      </c>
      <c r="AB6" s="318" t="str">
        <f ca="1">IF(OR($A6="",TYPE(VLOOKUP($A6,Centrum!$D$3:$M$130,10,0))&gt;3),"",VLOOKUP(VLOOKUP($A6,Centrum!$D$3:$M$130,10,0),Centrum!$A$3:$CB$130,AB$132,0))</f>
        <v/>
      </c>
      <c r="AC6" s="318" t="str">
        <f ca="1">IF(OR($A6="",TYPE(VLOOKUP($A6,Centrum!$D$3:$M$130,10,0))&gt;3),"",VLOOKUP(VLOOKUP($A6,Centrum!$D$3:$M$130,10,0),Centrum!$A$3:$CB$130,AC$132,0))</f>
        <v/>
      </c>
      <c r="AD6" s="318" t="str">
        <f ca="1">IF(OR($A6="",TYPE(VLOOKUP($A6,Centrum!$D$3:$M$130,10,0))&gt;3),"",VLOOKUP(VLOOKUP($A6,Centrum!$D$3:$M$130,10,0),Centrum!$A$3:$CB$130,AD$132,0))</f>
        <v/>
      </c>
      <c r="AK6" s="318" t="str">
        <f ca="1">IF(OR($A6="",TYPE(VLOOKUP($A6,Centrum!$D$3:$M$130,10,0))&gt;3),"",VLOOKUP(VLOOKUP($A6,Centrum!$D$3:$M$130,10,0),Centrum!$A$3:$CB$130,AK$132,0))</f>
        <v/>
      </c>
      <c r="AL6" s="318" t="str">
        <f ca="1">IF(OR($A6="",TYPE(VLOOKUP($A6,Centrum!$D$3:$M$130,10,0))&gt;3),"",VLOOKUP(VLOOKUP($A6,Centrum!$D$3:$M$130,10,0),Centrum!$A$3:$CB$130,AL$132,0))</f>
        <v/>
      </c>
      <c r="AM6" s="318" t="str">
        <f ca="1">IF(OR($A6="",TYPE(VLOOKUP($A6,Centrum!$D$3:$M$130,10,0))&gt;3),"",VLOOKUP(VLOOKUP($A6,Centrum!$D$3:$M$130,10,0),Centrum!$A$3:$CB$130,AM$132,0))</f>
        <v/>
      </c>
      <c r="AT6" s="318" t="str">
        <f ca="1">IF(OR(OR($A6="",TYPE(VLOOKUP($A6,Centrum!$D$3:$M$130,10,0))&gt;3),$A$1&lt;4),"",VLOOKUP(VLOOKUP($A6,Centrum!$D$3:$M$130,10,0),Centrum!$A$3:$CB$130,AT$132,0))</f>
        <v/>
      </c>
      <c r="AU6" s="318" t="str">
        <f ca="1">IF(OR(OR($A6="",TYPE(VLOOKUP($A6,Centrum!$D$3:$M$130,10,0))&gt;3),$A$1&lt;4),"",VLOOKUP(VLOOKUP($A6,Centrum!$D$3:$M$130,10,0),Centrum!$A$3:$CB$130,AU$132,0))</f>
        <v/>
      </c>
      <c r="AV6" s="318" t="str">
        <f ca="1">IF(OR(OR($A6="",TYPE(VLOOKUP($A6,Centrum!$D$3:$M$130,10,0))&gt;3),$A$1&lt;4),"",VLOOKUP(VLOOKUP($A6,Centrum!$D$3:$M$130,10,0),Centrum!$A$3:$CB$130,AV$132,0))</f>
        <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c>
      <c r="C7" s="318" t="str">
        <f ca="1">IF(OR($A7="",TYPE(VLOOKUP($A7,Centrum!$D$3:$M$130,10,0))&gt;3),"",VLOOKUP($A7,Centrum!$D$3:$M$130,10,0))</f>
        <v/>
      </c>
      <c r="E7" s="318" t="str">
        <f ca="1">IF(OR($A7="",TYPE(VLOOKUP($A7,Centrum!$D$3:$M$130,10,0))&gt;3),"",VLOOKUP(VLOOKUP($A7,Centrum!$D$3:$M$130,10,0),Centrum!$A$3:$CB$130,E$132,0))</f>
        <v/>
      </c>
      <c r="F7" s="318" t="str">
        <f ca="1">IF(OR($A7="",TYPE(VLOOKUP($A7,Centrum!$D$3:$M$130,10,0))&gt;3),"",VLOOKUP(VLOOKUP($A7,Centrum!$D$3:$M$130,10,0),Centrum!$A$3:$CB$130,F$132,0))</f>
        <v/>
      </c>
      <c r="G7" s="318" t="str">
        <f ca="1">IF(OR($A7="",TYPE(VLOOKUP($A7,Centrum!$D$3:$M$130,10,0))&gt;3),"",VLOOKUP(VLOOKUP($A7,Centrum!$D$3:$M$130,10,0),Centrum!$A$3:$CB$130,G$132,0))</f>
        <v/>
      </c>
      <c r="H7" s="318" t="e">
        <f ca="1">IF($A7="","",VLOOKUP(VLOOKUP($A7,Centrum!$D$3:$M$130,10,0),Centrum!$A$3:$CB$130,H$132,0))</f>
        <v>#N/A</v>
      </c>
      <c r="I7" s="318" t="e">
        <f ca="1">IF($A7="","",VLOOKUP(VLOOKUP($A7,Centrum!$D$3:$M$130,10,0),Centrum!$A$3:$CB$130,I$132,0))</f>
        <v>#N/A</v>
      </c>
      <c r="J7" s="318" t="str">
        <f ca="1">IF(OR($A7="",TYPE(VLOOKUP($A7,Centrum!$D$3:$M$130,10,0))&gt;3),"",VLOOKUP(VLOOKUP($A7,Centrum!$D$3:$M$130,10,0),Centrum!$A$3:$CB$130,J$132,0))</f>
        <v/>
      </c>
      <c r="L7" s="318" t="str">
        <f ca="1">IF(OR($A7="",TYPE(VLOOKUP($A7,Centrum!$D$3:$M$130,10,0))&gt;3),"",VLOOKUP(VLOOKUP($A7,Centrum!$D$3:$M$130,10,0),Centrum!$A$3:$CB$130,L$132,0))</f>
        <v/>
      </c>
      <c r="M7" s="318" t="str">
        <f ca="1">IF(OR($A7="",TYPE(VLOOKUP($A7,Centrum!$D$3:$M$130,10,0))&gt;3),"",VLOOKUP(VLOOKUP($A7,Centrum!$D$3:$M$130,10,0),Centrum!$A$3:$CB$130,M$132,0))</f>
        <v/>
      </c>
      <c r="N7" s="318" t="str">
        <f ca="1">IF(OR($A7="",TYPE(VLOOKUP($A7,Centrum!$D$3:$M$130,10,0))&gt;3),"",VLOOKUP(VLOOKUP($A7,Centrum!$D$3:$M$130,10,0),Centrum!$A$3:$CB$130,N$132,0))</f>
        <v/>
      </c>
      <c r="O7" s="318" t="str">
        <f ca="1">IF(OR($A7="",TYPE(VLOOKUP($A7,Centrum!$D$3:$M$130,10,0))&gt;3),"",VLOOKUP(VLOOKUP($A7,Centrum!$D$3:$M$130,10,0),Centrum!$A$3:$CB$130,O$132,0))</f>
        <v/>
      </c>
      <c r="P7" s="318" t="str">
        <f ca="1">IF(OR($A7="",TYPE(VLOOKUP($A7,Centrum!$D$3:$M$130,10,0))&gt;3),"",VLOOKUP(VLOOKUP($A7,Centrum!$D$3:$M$130,10,0),Centrum!$A$3:$CB$130,P$132,0))</f>
        <v/>
      </c>
      <c r="Q7" s="318" t="str">
        <f ca="1">IF(OR($A7="",TYPE(VLOOKUP($A7,Centrum!$D$3:$M$130,10,0))&gt;3),"",VLOOKUP(VLOOKUP($A7,Centrum!$D$3:$M$130,10,0),Centrum!$A$3:$CB$130,Q$132,0))</f>
        <v/>
      </c>
      <c r="S7" s="318" t="str">
        <f ca="1">IF(OR($A7="",TYPE(VLOOKUP($A7,Centrum!$D$3:$M$130,10,0))&gt;3),"",VLOOKUP(VLOOKUP($A7,Centrum!$D$3:$M$130,10,0),Centrum!$A$3:$CB$130,S$132,0))</f>
        <v/>
      </c>
      <c r="T7" s="318" t="str">
        <f ca="1">IF(OR($A7="",TYPE(VLOOKUP($A7,Centrum!$D$3:$M$130,10,0))&gt;3),"",VLOOKUP(VLOOKUP($A7,Centrum!$D$3:$M$130,10,0),Centrum!$A$3:$CB$130,T$132,0))</f>
        <v/>
      </c>
      <c r="U7" s="318" t="str">
        <f ca="1">IF(OR($A7="",TYPE(VLOOKUP($A7,Centrum!$D$3:$M$130,10,0))&gt;3),"",VLOOKUP(VLOOKUP($A7,Centrum!$D$3:$M$130,10,0),Centrum!$A$3:$CB$130,U$132,0))</f>
        <v/>
      </c>
      <c r="AB7" s="318" t="str">
        <f ca="1">IF(OR($A7="",TYPE(VLOOKUP($A7,Centrum!$D$3:$M$130,10,0))&gt;3),"",VLOOKUP(VLOOKUP($A7,Centrum!$D$3:$M$130,10,0),Centrum!$A$3:$CB$130,AB$132,0))</f>
        <v/>
      </c>
      <c r="AC7" s="318" t="str">
        <f ca="1">IF(OR($A7="",TYPE(VLOOKUP($A7,Centrum!$D$3:$M$130,10,0))&gt;3),"",VLOOKUP(VLOOKUP($A7,Centrum!$D$3:$M$130,10,0),Centrum!$A$3:$CB$130,AC$132,0))</f>
        <v/>
      </c>
      <c r="AD7" s="318" t="str">
        <f ca="1">IF(OR($A7="",TYPE(VLOOKUP($A7,Centrum!$D$3:$M$130,10,0))&gt;3),"",VLOOKUP(VLOOKUP($A7,Centrum!$D$3:$M$130,10,0),Centrum!$A$3:$CB$130,AD$132,0))</f>
        <v/>
      </c>
      <c r="AK7" s="318" t="str">
        <f ca="1">IF(OR($A7="",TYPE(VLOOKUP($A7,Centrum!$D$3:$M$130,10,0))&gt;3),"",VLOOKUP(VLOOKUP($A7,Centrum!$D$3:$M$130,10,0),Centrum!$A$3:$CB$130,AK$132,0))</f>
        <v/>
      </c>
      <c r="AL7" s="318" t="str">
        <f ca="1">IF(OR($A7="",TYPE(VLOOKUP($A7,Centrum!$D$3:$M$130,10,0))&gt;3),"",VLOOKUP(VLOOKUP($A7,Centrum!$D$3:$M$130,10,0),Centrum!$A$3:$CB$130,AL$132,0))</f>
        <v/>
      </c>
      <c r="AM7" s="318" t="str">
        <f ca="1">IF(OR($A7="",TYPE(VLOOKUP($A7,Centrum!$D$3:$M$130,10,0))&gt;3),"",VLOOKUP(VLOOKUP($A7,Centrum!$D$3:$M$130,10,0),Centrum!$A$3:$CB$130,AM$132,0))</f>
        <v/>
      </c>
      <c r="AT7" s="318" t="str">
        <f ca="1">IF(OR(OR($A7="",TYPE(VLOOKUP($A7,Centrum!$D$3:$M$130,10,0))&gt;3),$A$1&lt;4),"",VLOOKUP(VLOOKUP($A7,Centrum!$D$3:$M$130,10,0),Centrum!$A$3:$CB$130,AT$132,0))</f>
        <v/>
      </c>
      <c r="AU7" s="318" t="str">
        <f ca="1">IF(OR(OR($A7="",TYPE(VLOOKUP($A7,Centrum!$D$3:$M$130,10,0))&gt;3),$A$1&lt;4),"",VLOOKUP(VLOOKUP($A7,Centrum!$D$3:$M$130,10,0),Centrum!$A$3:$CB$130,AU$132,0))</f>
        <v/>
      </c>
      <c r="AV7" s="318" t="str">
        <f ca="1">IF(OR(OR($A7="",TYPE(VLOOKUP($A7,Centrum!$D$3:$M$130,10,0))&gt;3),$A$1&lt;4),"",VLOOKUP(VLOOKUP($A7,Centrum!$D$3:$M$130,10,0),Centrum!$A$3:$CB$130,AV$132,0))</f>
        <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c>
      <c r="C8" s="318" t="str">
        <f ca="1">IF(OR($A8="",TYPE(VLOOKUP($A8,Centrum!$D$3:$M$130,10,0))&gt;3),"",VLOOKUP($A8,Centrum!$D$3:$M$130,10,0))</f>
        <v/>
      </c>
      <c r="E8" s="318" t="str">
        <f ca="1">IF(OR($A8="",TYPE(VLOOKUP($A8,Centrum!$D$3:$M$130,10,0))&gt;3),"",VLOOKUP(VLOOKUP($A8,Centrum!$D$3:$M$130,10,0),Centrum!$A$3:$CB$130,E$132,0))</f>
        <v/>
      </c>
      <c r="F8" s="318" t="str">
        <f ca="1">IF(OR($A8="",TYPE(VLOOKUP($A8,Centrum!$D$3:$M$130,10,0))&gt;3),"",VLOOKUP(VLOOKUP($A8,Centrum!$D$3:$M$130,10,0),Centrum!$A$3:$CB$130,F$132,0))</f>
        <v/>
      </c>
      <c r="G8" s="318" t="str">
        <f ca="1">IF(OR($A8="",TYPE(VLOOKUP($A8,Centrum!$D$3:$M$130,10,0))&gt;3),"",VLOOKUP(VLOOKUP($A8,Centrum!$D$3:$M$130,10,0),Centrum!$A$3:$CB$130,G$132,0))</f>
        <v/>
      </c>
      <c r="H8" s="318" t="e">
        <f ca="1">IF($A8="","",VLOOKUP(VLOOKUP($A8,Centrum!$D$3:$M$130,10,0),Centrum!$A$3:$CB$130,H$132,0))</f>
        <v>#N/A</v>
      </c>
      <c r="I8" s="318" t="e">
        <f ca="1">IF($A8="","",VLOOKUP(VLOOKUP($A8,Centrum!$D$3:$M$130,10,0),Centrum!$A$3:$CB$130,I$132,0))</f>
        <v>#N/A</v>
      </c>
      <c r="J8" s="318" t="str">
        <f ca="1">IF(OR($A8="",TYPE(VLOOKUP($A8,Centrum!$D$3:$M$130,10,0))&gt;3),"",VLOOKUP(VLOOKUP($A8,Centrum!$D$3:$M$130,10,0),Centrum!$A$3:$CB$130,J$132,0))</f>
        <v/>
      </c>
      <c r="L8" s="318" t="str">
        <f ca="1">IF(OR($A8="",TYPE(VLOOKUP($A8,Centrum!$D$3:$M$130,10,0))&gt;3),"",VLOOKUP(VLOOKUP($A8,Centrum!$D$3:$M$130,10,0),Centrum!$A$3:$CB$130,L$132,0))</f>
        <v/>
      </c>
      <c r="M8" s="318" t="str">
        <f ca="1">IF(OR($A8="",TYPE(VLOOKUP($A8,Centrum!$D$3:$M$130,10,0))&gt;3),"",VLOOKUP(VLOOKUP($A8,Centrum!$D$3:$M$130,10,0),Centrum!$A$3:$CB$130,M$132,0))</f>
        <v/>
      </c>
      <c r="N8" s="318" t="str">
        <f ca="1">IF(OR($A8="",TYPE(VLOOKUP($A8,Centrum!$D$3:$M$130,10,0))&gt;3),"",VLOOKUP(VLOOKUP($A8,Centrum!$D$3:$M$130,10,0),Centrum!$A$3:$CB$130,N$132,0))</f>
        <v/>
      </c>
      <c r="O8" s="318" t="str">
        <f ca="1">IF(OR($A8="",TYPE(VLOOKUP($A8,Centrum!$D$3:$M$130,10,0))&gt;3),"",VLOOKUP(VLOOKUP($A8,Centrum!$D$3:$M$130,10,0),Centrum!$A$3:$CB$130,O$132,0))</f>
        <v/>
      </c>
      <c r="P8" s="318" t="str">
        <f ca="1">IF(OR($A8="",TYPE(VLOOKUP($A8,Centrum!$D$3:$M$130,10,0))&gt;3),"",VLOOKUP(VLOOKUP($A8,Centrum!$D$3:$M$130,10,0),Centrum!$A$3:$CB$130,P$132,0))</f>
        <v/>
      </c>
      <c r="Q8" s="318" t="str">
        <f ca="1">IF(OR($A8="",TYPE(VLOOKUP($A8,Centrum!$D$3:$M$130,10,0))&gt;3),"",VLOOKUP(VLOOKUP($A8,Centrum!$D$3:$M$130,10,0),Centrum!$A$3:$CB$130,Q$132,0))</f>
        <v/>
      </c>
      <c r="S8" s="318" t="str">
        <f ca="1">IF(OR($A8="",TYPE(VLOOKUP($A8,Centrum!$D$3:$M$130,10,0))&gt;3),"",VLOOKUP(VLOOKUP($A8,Centrum!$D$3:$M$130,10,0),Centrum!$A$3:$CB$130,S$132,0))</f>
        <v/>
      </c>
      <c r="T8" s="318" t="str">
        <f ca="1">IF(OR($A8="",TYPE(VLOOKUP($A8,Centrum!$D$3:$M$130,10,0))&gt;3),"",VLOOKUP(VLOOKUP($A8,Centrum!$D$3:$M$130,10,0),Centrum!$A$3:$CB$130,T$132,0))</f>
        <v/>
      </c>
      <c r="U8" s="318" t="str">
        <f ca="1">IF(OR($A8="",TYPE(VLOOKUP($A8,Centrum!$D$3:$M$130,10,0))&gt;3),"",VLOOKUP(VLOOKUP($A8,Centrum!$D$3:$M$130,10,0),Centrum!$A$3:$CB$130,U$132,0))</f>
        <v/>
      </c>
      <c r="AB8" s="318" t="str">
        <f ca="1">IF(OR($A8="",TYPE(VLOOKUP($A8,Centrum!$D$3:$M$130,10,0))&gt;3),"",VLOOKUP(VLOOKUP($A8,Centrum!$D$3:$M$130,10,0),Centrum!$A$3:$CB$130,AB$132,0))</f>
        <v/>
      </c>
      <c r="AC8" s="318" t="str">
        <f ca="1">IF(OR($A8="",TYPE(VLOOKUP($A8,Centrum!$D$3:$M$130,10,0))&gt;3),"",VLOOKUP(VLOOKUP($A8,Centrum!$D$3:$M$130,10,0),Centrum!$A$3:$CB$130,AC$132,0))</f>
        <v/>
      </c>
      <c r="AD8" s="318" t="str">
        <f ca="1">IF(OR($A8="",TYPE(VLOOKUP($A8,Centrum!$D$3:$M$130,10,0))&gt;3),"",VLOOKUP(VLOOKUP($A8,Centrum!$D$3:$M$130,10,0),Centrum!$A$3:$CB$130,AD$132,0))</f>
        <v/>
      </c>
      <c r="AK8" s="318" t="str">
        <f ca="1">IF(OR($A8="",TYPE(VLOOKUP($A8,Centrum!$D$3:$M$130,10,0))&gt;3),"",VLOOKUP(VLOOKUP($A8,Centrum!$D$3:$M$130,10,0),Centrum!$A$3:$CB$130,AK$132,0))</f>
        <v/>
      </c>
      <c r="AL8" s="318" t="str">
        <f ca="1">IF(OR($A8="",TYPE(VLOOKUP($A8,Centrum!$D$3:$M$130,10,0))&gt;3),"",VLOOKUP(VLOOKUP($A8,Centrum!$D$3:$M$130,10,0),Centrum!$A$3:$CB$130,AL$132,0))</f>
        <v/>
      </c>
      <c r="AM8" s="318" t="str">
        <f ca="1">IF(OR($A8="",TYPE(VLOOKUP($A8,Centrum!$D$3:$M$130,10,0))&gt;3),"",VLOOKUP(VLOOKUP($A8,Centrum!$D$3:$M$130,10,0),Centrum!$A$3:$CB$130,AM$132,0))</f>
        <v/>
      </c>
      <c r="AT8" s="318" t="str">
        <f ca="1">IF(OR(OR($A8="",TYPE(VLOOKUP($A8,Centrum!$D$3:$M$130,10,0))&gt;3),$A$1&lt;4),"",VLOOKUP(VLOOKUP($A8,Centrum!$D$3:$M$130,10,0),Centrum!$A$3:$CB$130,AT$132,0))</f>
        <v/>
      </c>
      <c r="AU8" s="318" t="str">
        <f ca="1">IF(OR(OR($A8="",TYPE(VLOOKUP($A8,Centrum!$D$3:$M$130,10,0))&gt;3),$A$1&lt;4),"",VLOOKUP(VLOOKUP($A8,Centrum!$D$3:$M$130,10,0),Centrum!$A$3:$CB$130,AU$132,0))</f>
        <v/>
      </c>
      <c r="AV8" s="318" t="str">
        <f ca="1">IF(OR(OR($A8="",TYPE(VLOOKUP($A8,Centrum!$D$3:$M$130,10,0))&gt;3),$A$1&lt;4),"",VLOOKUP(VLOOKUP($A8,Centrum!$D$3:$M$130,10,0),Centrum!$A$3:$CB$130,AV$132,0))</f>
        <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
      </c>
      <c r="C9" s="318" t="str">
        <f ca="1">IF(OR($A9="",TYPE(VLOOKUP($A9,Centrum!$D$3:$M$130,10,0))&gt;3),"",VLOOKUP($A9,Centrum!$D$3:$M$130,10,0))</f>
        <v/>
      </c>
      <c r="E9" s="318" t="str">
        <f ca="1">IF(OR($A9="",TYPE(VLOOKUP($A9,Centrum!$D$3:$M$130,10,0))&gt;3),"",VLOOKUP(VLOOKUP($A9,Centrum!$D$3:$M$130,10,0),Centrum!$A$3:$CB$130,E$132,0))</f>
        <v/>
      </c>
      <c r="F9" s="318" t="str">
        <f ca="1">IF(OR($A9="",TYPE(VLOOKUP($A9,Centrum!$D$3:$M$130,10,0))&gt;3),"",VLOOKUP(VLOOKUP($A9,Centrum!$D$3:$M$130,10,0),Centrum!$A$3:$CB$130,F$132,0))</f>
        <v/>
      </c>
      <c r="G9" s="318" t="str">
        <f ca="1">IF(OR($A9="",TYPE(VLOOKUP($A9,Centrum!$D$3:$M$130,10,0))&gt;3),"",VLOOKUP(VLOOKUP($A9,Centrum!$D$3:$M$130,10,0),Centrum!$A$3:$CB$130,G$132,0))</f>
        <v/>
      </c>
      <c r="H9" s="318" t="e">
        <f ca="1">IF($A9="","",VLOOKUP(VLOOKUP($A9,Centrum!$D$3:$M$130,10,0),Centrum!$A$3:$CB$130,H$132,0))</f>
        <v>#N/A</v>
      </c>
      <c r="I9" s="318" t="e">
        <f ca="1">IF($A9="","",VLOOKUP(VLOOKUP($A9,Centrum!$D$3:$M$130,10,0),Centrum!$A$3:$CB$130,I$132,0))</f>
        <v>#N/A</v>
      </c>
      <c r="J9" s="318" t="str">
        <f ca="1">IF(OR($A9="",TYPE(VLOOKUP($A9,Centrum!$D$3:$M$130,10,0))&gt;3),"",VLOOKUP(VLOOKUP($A9,Centrum!$D$3:$M$130,10,0),Centrum!$A$3:$CB$130,J$132,0))</f>
        <v/>
      </c>
      <c r="L9" s="318" t="str">
        <f ca="1">IF(OR($A9="",TYPE(VLOOKUP($A9,Centrum!$D$3:$M$130,10,0))&gt;3),"",VLOOKUP(VLOOKUP($A9,Centrum!$D$3:$M$130,10,0),Centrum!$A$3:$CB$130,L$132,0))</f>
        <v/>
      </c>
      <c r="M9" s="318" t="str">
        <f ca="1">IF(OR($A9="",TYPE(VLOOKUP($A9,Centrum!$D$3:$M$130,10,0))&gt;3),"",VLOOKUP(VLOOKUP($A9,Centrum!$D$3:$M$130,10,0),Centrum!$A$3:$CB$130,M$132,0))</f>
        <v/>
      </c>
      <c r="N9" s="318" t="str">
        <f ca="1">IF(OR($A9="",TYPE(VLOOKUP($A9,Centrum!$D$3:$M$130,10,0))&gt;3),"",VLOOKUP(VLOOKUP($A9,Centrum!$D$3:$M$130,10,0),Centrum!$A$3:$CB$130,N$132,0))</f>
        <v/>
      </c>
      <c r="O9" s="318" t="str">
        <f ca="1">IF(OR($A9="",TYPE(VLOOKUP($A9,Centrum!$D$3:$M$130,10,0))&gt;3),"",VLOOKUP(VLOOKUP($A9,Centrum!$D$3:$M$130,10,0),Centrum!$A$3:$CB$130,O$132,0))</f>
        <v/>
      </c>
      <c r="P9" s="318" t="str">
        <f ca="1">IF(OR($A9="",TYPE(VLOOKUP($A9,Centrum!$D$3:$M$130,10,0))&gt;3),"",VLOOKUP(VLOOKUP($A9,Centrum!$D$3:$M$130,10,0),Centrum!$A$3:$CB$130,P$132,0))</f>
        <v/>
      </c>
      <c r="Q9" s="318" t="str">
        <f ca="1">IF(OR($A9="",TYPE(VLOOKUP($A9,Centrum!$D$3:$M$130,10,0))&gt;3),"",VLOOKUP(VLOOKUP($A9,Centrum!$D$3:$M$130,10,0),Centrum!$A$3:$CB$130,Q$132,0))</f>
        <v/>
      </c>
      <c r="S9" s="318" t="str">
        <f ca="1">IF(OR($A9="",TYPE(VLOOKUP($A9,Centrum!$D$3:$M$130,10,0))&gt;3),"",VLOOKUP(VLOOKUP($A9,Centrum!$D$3:$M$130,10,0),Centrum!$A$3:$CB$130,S$132,0))</f>
        <v/>
      </c>
      <c r="T9" s="318" t="str">
        <f ca="1">IF(OR($A9="",TYPE(VLOOKUP($A9,Centrum!$D$3:$M$130,10,0))&gt;3),"",VLOOKUP(VLOOKUP($A9,Centrum!$D$3:$M$130,10,0),Centrum!$A$3:$CB$130,T$132,0))</f>
        <v/>
      </c>
      <c r="U9" s="318" t="str">
        <f ca="1">IF(OR($A9="",TYPE(VLOOKUP($A9,Centrum!$D$3:$M$130,10,0))&gt;3),"",VLOOKUP(VLOOKUP($A9,Centrum!$D$3:$M$130,10,0),Centrum!$A$3:$CB$130,U$132,0))</f>
        <v/>
      </c>
      <c r="AB9" s="318" t="str">
        <f ca="1">IF(OR($A9="",TYPE(VLOOKUP($A9,Centrum!$D$3:$M$130,10,0))&gt;3),"",VLOOKUP(VLOOKUP($A9,Centrum!$D$3:$M$130,10,0),Centrum!$A$3:$CB$130,AB$132,0))</f>
        <v/>
      </c>
      <c r="AC9" s="318" t="str">
        <f ca="1">IF(OR($A9="",TYPE(VLOOKUP($A9,Centrum!$D$3:$M$130,10,0))&gt;3),"",VLOOKUP(VLOOKUP($A9,Centrum!$D$3:$M$130,10,0),Centrum!$A$3:$CB$130,AC$132,0))</f>
        <v/>
      </c>
      <c r="AD9" s="318" t="str">
        <f ca="1">IF(OR($A9="",TYPE(VLOOKUP($A9,Centrum!$D$3:$M$130,10,0))&gt;3),"",VLOOKUP(VLOOKUP($A9,Centrum!$D$3:$M$130,10,0),Centrum!$A$3:$CB$130,AD$132,0))</f>
        <v/>
      </c>
      <c r="AK9" s="318" t="str">
        <f ca="1">IF(OR($A9="",TYPE(VLOOKUP($A9,Centrum!$D$3:$M$130,10,0))&gt;3),"",VLOOKUP(VLOOKUP($A9,Centrum!$D$3:$M$130,10,0),Centrum!$A$3:$CB$130,AK$132,0))</f>
        <v/>
      </c>
      <c r="AL9" s="318" t="str">
        <f ca="1">IF(OR($A9="",TYPE(VLOOKUP($A9,Centrum!$D$3:$M$130,10,0))&gt;3),"",VLOOKUP(VLOOKUP($A9,Centrum!$D$3:$M$130,10,0),Centrum!$A$3:$CB$130,AL$132,0))</f>
        <v/>
      </c>
      <c r="AM9" s="318" t="str">
        <f ca="1">IF(OR($A9="",TYPE(VLOOKUP($A9,Centrum!$D$3:$M$130,10,0))&gt;3),"",VLOOKUP(VLOOKUP($A9,Centrum!$D$3:$M$130,10,0),Centrum!$A$3:$CB$130,AM$132,0))</f>
        <v/>
      </c>
      <c r="AT9" s="318" t="str">
        <f ca="1">IF(OR(OR($A9="",TYPE(VLOOKUP($A9,Centrum!$D$3:$M$130,10,0))&gt;3),$A$1&lt;4),"",VLOOKUP(VLOOKUP($A9,Centrum!$D$3:$M$130,10,0),Centrum!$A$3:$CB$130,AT$132,0))</f>
        <v/>
      </c>
      <c r="AU9" s="318" t="str">
        <f ca="1">IF(OR(OR($A9="",TYPE(VLOOKUP($A9,Centrum!$D$3:$M$130,10,0))&gt;3),$A$1&lt;4),"",VLOOKUP(VLOOKUP($A9,Centrum!$D$3:$M$130,10,0),Centrum!$A$3:$CB$130,AU$132,0))</f>
        <v/>
      </c>
      <c r="AV9" s="318" t="str">
        <f ca="1">IF(OR(OR($A9="",TYPE(VLOOKUP($A9,Centrum!$D$3:$M$130,10,0))&gt;3),$A$1&lt;4),"",VLOOKUP(VLOOKUP($A9,Centrum!$D$3:$M$130,10,0),Centrum!$A$3:$CB$130,AV$132,0))</f>
        <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c>
      <c r="C10" s="318" t="str">
        <f ca="1">IF(OR($A10="",TYPE(VLOOKUP($A10,Centrum!$D$3:$M$130,10,0))&gt;3),"",VLOOKUP($A10,Centrum!$D$3:$M$130,10,0))</f>
        <v/>
      </c>
      <c r="E10" s="318" t="str">
        <f ca="1">IF(OR($A10="",TYPE(VLOOKUP($A10,Centrum!$D$3:$M$130,10,0))&gt;3),"",VLOOKUP(VLOOKUP($A10,Centrum!$D$3:$M$130,10,0),Centrum!$A$3:$CB$130,E$132,0))</f>
        <v/>
      </c>
      <c r="F10" s="318" t="str">
        <f ca="1">IF(OR($A10="",TYPE(VLOOKUP($A10,Centrum!$D$3:$M$130,10,0))&gt;3),"",VLOOKUP(VLOOKUP($A10,Centrum!$D$3:$M$130,10,0),Centrum!$A$3:$CB$130,F$132,0))</f>
        <v/>
      </c>
      <c r="G10" s="318" t="str">
        <f ca="1">IF(OR($A10="",TYPE(VLOOKUP($A10,Centrum!$D$3:$M$130,10,0))&gt;3),"",VLOOKUP(VLOOKUP($A10,Centrum!$D$3:$M$130,10,0),Centrum!$A$3:$CB$130,G$132,0))</f>
        <v/>
      </c>
      <c r="H10" s="318" t="e">
        <f ca="1">IF($A10="","",VLOOKUP(VLOOKUP($A10,Centrum!$D$3:$M$130,10,0),Centrum!$A$3:$CB$130,H$132,0))</f>
        <v>#N/A</v>
      </c>
      <c r="I10" s="318" t="e">
        <f ca="1">IF($A10="","",VLOOKUP(VLOOKUP($A10,Centrum!$D$3:$M$130,10,0),Centrum!$A$3:$CB$130,I$132,0))</f>
        <v>#N/A</v>
      </c>
      <c r="J10" s="318" t="str">
        <f ca="1">IF(OR($A10="",TYPE(VLOOKUP($A10,Centrum!$D$3:$M$130,10,0))&gt;3),"",VLOOKUP(VLOOKUP($A10,Centrum!$D$3:$M$130,10,0),Centrum!$A$3:$CB$130,J$132,0))</f>
        <v/>
      </c>
      <c r="L10" s="318" t="str">
        <f ca="1">IF(OR($A10="",TYPE(VLOOKUP($A10,Centrum!$D$3:$M$130,10,0))&gt;3),"",VLOOKUP(VLOOKUP($A10,Centrum!$D$3:$M$130,10,0),Centrum!$A$3:$CB$130,L$132,0))</f>
        <v/>
      </c>
      <c r="M10" s="318" t="str">
        <f ca="1">IF(OR($A10="",TYPE(VLOOKUP($A10,Centrum!$D$3:$M$130,10,0))&gt;3),"",VLOOKUP(VLOOKUP($A10,Centrum!$D$3:$M$130,10,0),Centrum!$A$3:$CB$130,M$132,0))</f>
        <v/>
      </c>
      <c r="N10" s="318" t="str">
        <f ca="1">IF(OR($A10="",TYPE(VLOOKUP($A10,Centrum!$D$3:$M$130,10,0))&gt;3),"",VLOOKUP(VLOOKUP($A10,Centrum!$D$3:$M$130,10,0),Centrum!$A$3:$CB$130,N$132,0))</f>
        <v/>
      </c>
      <c r="O10" s="318" t="str">
        <f ca="1">IF(OR($A10="",TYPE(VLOOKUP($A10,Centrum!$D$3:$M$130,10,0))&gt;3),"",VLOOKUP(VLOOKUP($A10,Centrum!$D$3:$M$130,10,0),Centrum!$A$3:$CB$130,O$132,0))</f>
        <v/>
      </c>
      <c r="P10" s="318" t="str">
        <f ca="1">IF(OR($A10="",TYPE(VLOOKUP($A10,Centrum!$D$3:$M$130,10,0))&gt;3),"",VLOOKUP(VLOOKUP($A10,Centrum!$D$3:$M$130,10,0),Centrum!$A$3:$CB$130,P$132,0))</f>
        <v/>
      </c>
      <c r="Q10" s="318" t="str">
        <f ca="1">IF(OR($A10="",TYPE(VLOOKUP($A10,Centrum!$D$3:$M$130,10,0))&gt;3),"",VLOOKUP(VLOOKUP($A10,Centrum!$D$3:$M$130,10,0),Centrum!$A$3:$CB$130,Q$132,0))</f>
        <v/>
      </c>
      <c r="S10" s="318" t="str">
        <f ca="1">IF(OR($A10="",TYPE(VLOOKUP($A10,Centrum!$D$3:$M$130,10,0))&gt;3),"",VLOOKUP(VLOOKUP($A10,Centrum!$D$3:$M$130,10,0),Centrum!$A$3:$CB$130,S$132,0))</f>
        <v/>
      </c>
      <c r="T10" s="318" t="str">
        <f ca="1">IF(OR($A10="",TYPE(VLOOKUP($A10,Centrum!$D$3:$M$130,10,0))&gt;3),"",VLOOKUP(VLOOKUP($A10,Centrum!$D$3:$M$130,10,0),Centrum!$A$3:$CB$130,T$132,0))</f>
        <v/>
      </c>
      <c r="U10" s="318" t="str">
        <f ca="1">IF(OR($A10="",TYPE(VLOOKUP($A10,Centrum!$D$3:$M$130,10,0))&gt;3),"",VLOOKUP(VLOOKUP($A10,Centrum!$D$3:$M$130,10,0),Centrum!$A$3:$CB$130,U$132,0))</f>
        <v/>
      </c>
      <c r="AB10" s="318" t="str">
        <f ca="1">IF(OR($A10="",TYPE(VLOOKUP($A10,Centrum!$D$3:$M$130,10,0))&gt;3),"",VLOOKUP(VLOOKUP($A10,Centrum!$D$3:$M$130,10,0),Centrum!$A$3:$CB$130,AB$132,0))</f>
        <v/>
      </c>
      <c r="AC10" s="318" t="str">
        <f ca="1">IF(OR($A10="",TYPE(VLOOKUP($A10,Centrum!$D$3:$M$130,10,0))&gt;3),"",VLOOKUP(VLOOKUP($A10,Centrum!$D$3:$M$130,10,0),Centrum!$A$3:$CB$130,AC$132,0))</f>
        <v/>
      </c>
      <c r="AD10" s="318" t="str">
        <f ca="1">IF(OR($A10="",TYPE(VLOOKUP($A10,Centrum!$D$3:$M$130,10,0))&gt;3),"",VLOOKUP(VLOOKUP($A10,Centrum!$D$3:$M$130,10,0),Centrum!$A$3:$CB$130,AD$132,0))</f>
        <v/>
      </c>
      <c r="AK10" s="318" t="str">
        <f ca="1">IF(OR($A10="",TYPE(VLOOKUP($A10,Centrum!$D$3:$M$130,10,0))&gt;3),"",VLOOKUP(VLOOKUP($A10,Centrum!$D$3:$M$130,10,0),Centrum!$A$3:$CB$130,AK$132,0))</f>
        <v/>
      </c>
      <c r="AL10" s="318" t="str">
        <f ca="1">IF(OR($A10="",TYPE(VLOOKUP($A10,Centrum!$D$3:$M$130,10,0))&gt;3),"",VLOOKUP(VLOOKUP($A10,Centrum!$D$3:$M$130,10,0),Centrum!$A$3:$CB$130,AL$132,0))</f>
        <v/>
      </c>
      <c r="AM10" s="318" t="str">
        <f ca="1">IF(OR($A10="",TYPE(VLOOKUP($A10,Centrum!$D$3:$M$130,10,0))&gt;3),"",VLOOKUP(VLOOKUP($A10,Centrum!$D$3:$M$130,10,0),Centrum!$A$3:$CB$130,AM$132,0))</f>
        <v/>
      </c>
      <c r="AT10" s="318" t="str">
        <f ca="1">IF(OR(OR($A10="",TYPE(VLOOKUP($A10,Centrum!$D$3:$M$130,10,0))&gt;3),$A$1&lt;4),"",VLOOKUP(VLOOKUP($A10,Centrum!$D$3:$M$130,10,0),Centrum!$A$3:$CB$130,AT$132,0))</f>
        <v/>
      </c>
      <c r="AU10" s="318" t="str">
        <f ca="1">IF(OR(OR($A10="",TYPE(VLOOKUP($A10,Centrum!$D$3:$M$130,10,0))&gt;3),$A$1&lt;4),"",VLOOKUP(VLOOKUP($A10,Centrum!$D$3:$M$130,10,0),Centrum!$A$3:$CB$130,AU$132,0))</f>
        <v/>
      </c>
      <c r="AV10" s="318" t="str">
        <f ca="1">IF(OR(OR($A10="",TYPE(VLOOKUP($A10,Centrum!$D$3:$M$130,10,0))&gt;3),$A$1&lt;4),"",VLOOKUP(VLOOKUP($A10,Centrum!$D$3:$M$130,10,0),Centrum!$A$3:$CB$130,AV$132,0))</f>
        <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
      </c>
      <c r="C11" s="318" t="str">
        <f ca="1">IF(OR($A11="",TYPE(VLOOKUP($A11,Centrum!$D$3:$M$130,10,0))&gt;3),"",VLOOKUP($A11,Centrum!$D$3:$M$130,10,0))</f>
        <v/>
      </c>
      <c r="E11" s="318" t="str">
        <f ca="1">IF(OR($A11="",TYPE(VLOOKUP($A11,Centrum!$D$3:$M$130,10,0))&gt;3),"",VLOOKUP(VLOOKUP($A11,Centrum!$D$3:$M$130,10,0),Centrum!$A$3:$CB$130,E$132,0))</f>
        <v/>
      </c>
      <c r="F11" s="318" t="str">
        <f ca="1">IF(OR($A11="",TYPE(VLOOKUP($A11,Centrum!$D$3:$M$130,10,0))&gt;3),"",VLOOKUP(VLOOKUP($A11,Centrum!$D$3:$M$130,10,0),Centrum!$A$3:$CB$130,F$132,0))</f>
        <v/>
      </c>
      <c r="G11" s="318" t="str">
        <f ca="1">IF(OR($A11="",TYPE(VLOOKUP($A11,Centrum!$D$3:$M$130,10,0))&gt;3),"",VLOOKUP(VLOOKUP($A11,Centrum!$D$3:$M$130,10,0),Centrum!$A$3:$CB$130,G$132,0))</f>
        <v/>
      </c>
      <c r="H11" s="318" t="e">
        <f ca="1">IF($A11="","",VLOOKUP(VLOOKUP($A11,Centrum!$D$3:$M$130,10,0),Centrum!$A$3:$CB$130,H$132,0))</f>
        <v>#N/A</v>
      </c>
      <c r="I11" s="318" t="e">
        <f ca="1">IF($A11="","",VLOOKUP(VLOOKUP($A11,Centrum!$D$3:$M$130,10,0),Centrum!$A$3:$CB$130,I$132,0))</f>
        <v>#N/A</v>
      </c>
      <c r="J11" s="318" t="str">
        <f ca="1">IF(OR($A11="",TYPE(VLOOKUP($A11,Centrum!$D$3:$M$130,10,0))&gt;3),"",VLOOKUP(VLOOKUP($A11,Centrum!$D$3:$M$130,10,0),Centrum!$A$3:$CB$130,J$132,0))</f>
        <v/>
      </c>
      <c r="L11" s="318" t="str">
        <f ca="1">IF(OR($A11="",TYPE(VLOOKUP($A11,Centrum!$D$3:$M$130,10,0))&gt;3),"",VLOOKUP(VLOOKUP($A11,Centrum!$D$3:$M$130,10,0),Centrum!$A$3:$CB$130,L$132,0))</f>
        <v/>
      </c>
      <c r="M11" s="318" t="str">
        <f ca="1">IF(OR($A11="",TYPE(VLOOKUP($A11,Centrum!$D$3:$M$130,10,0))&gt;3),"",VLOOKUP(VLOOKUP($A11,Centrum!$D$3:$M$130,10,0),Centrum!$A$3:$CB$130,M$132,0))</f>
        <v/>
      </c>
      <c r="N11" s="318" t="str">
        <f ca="1">IF(OR($A11="",TYPE(VLOOKUP($A11,Centrum!$D$3:$M$130,10,0))&gt;3),"",VLOOKUP(VLOOKUP($A11,Centrum!$D$3:$M$130,10,0),Centrum!$A$3:$CB$130,N$132,0))</f>
        <v/>
      </c>
      <c r="O11" s="318" t="str">
        <f ca="1">IF(OR($A11="",TYPE(VLOOKUP($A11,Centrum!$D$3:$M$130,10,0))&gt;3),"",VLOOKUP(VLOOKUP($A11,Centrum!$D$3:$M$130,10,0),Centrum!$A$3:$CB$130,O$132,0))</f>
        <v/>
      </c>
      <c r="P11" s="318" t="str">
        <f ca="1">IF(OR($A11="",TYPE(VLOOKUP($A11,Centrum!$D$3:$M$130,10,0))&gt;3),"",VLOOKUP(VLOOKUP($A11,Centrum!$D$3:$M$130,10,0),Centrum!$A$3:$CB$130,P$132,0))</f>
        <v/>
      </c>
      <c r="Q11" s="318" t="str">
        <f ca="1">IF(OR($A11="",TYPE(VLOOKUP($A11,Centrum!$D$3:$M$130,10,0))&gt;3),"",VLOOKUP(VLOOKUP($A11,Centrum!$D$3:$M$130,10,0),Centrum!$A$3:$CB$130,Q$132,0))</f>
        <v/>
      </c>
      <c r="S11" s="318" t="str">
        <f ca="1">IF(OR($A11="",TYPE(VLOOKUP($A11,Centrum!$D$3:$M$130,10,0))&gt;3),"",VLOOKUP(VLOOKUP($A11,Centrum!$D$3:$M$130,10,0),Centrum!$A$3:$CB$130,S$132,0))</f>
        <v/>
      </c>
      <c r="T11" s="318" t="str">
        <f ca="1">IF(OR($A11="",TYPE(VLOOKUP($A11,Centrum!$D$3:$M$130,10,0))&gt;3),"",VLOOKUP(VLOOKUP($A11,Centrum!$D$3:$M$130,10,0),Centrum!$A$3:$CB$130,T$132,0))</f>
        <v/>
      </c>
      <c r="U11" s="318" t="str">
        <f ca="1">IF(OR($A11="",TYPE(VLOOKUP($A11,Centrum!$D$3:$M$130,10,0))&gt;3),"",VLOOKUP(VLOOKUP($A11,Centrum!$D$3:$M$130,10,0),Centrum!$A$3:$CB$130,U$132,0))</f>
        <v/>
      </c>
      <c r="AB11" s="318" t="str">
        <f ca="1">IF(OR($A11="",TYPE(VLOOKUP($A11,Centrum!$D$3:$M$130,10,0))&gt;3),"",VLOOKUP(VLOOKUP($A11,Centrum!$D$3:$M$130,10,0),Centrum!$A$3:$CB$130,AB$132,0))</f>
        <v/>
      </c>
      <c r="AC11" s="318" t="str">
        <f ca="1">IF(OR($A11="",TYPE(VLOOKUP($A11,Centrum!$D$3:$M$130,10,0))&gt;3),"",VLOOKUP(VLOOKUP($A11,Centrum!$D$3:$M$130,10,0),Centrum!$A$3:$CB$130,AC$132,0))</f>
        <v/>
      </c>
      <c r="AD11" s="318" t="str">
        <f ca="1">IF(OR($A11="",TYPE(VLOOKUP($A11,Centrum!$D$3:$M$130,10,0))&gt;3),"",VLOOKUP(VLOOKUP($A11,Centrum!$D$3:$M$130,10,0),Centrum!$A$3:$CB$130,AD$132,0))</f>
        <v/>
      </c>
      <c r="AK11" s="318" t="str">
        <f ca="1">IF(OR($A11="",TYPE(VLOOKUP($A11,Centrum!$D$3:$M$130,10,0))&gt;3),"",VLOOKUP(VLOOKUP($A11,Centrum!$D$3:$M$130,10,0),Centrum!$A$3:$CB$130,AK$132,0))</f>
        <v/>
      </c>
      <c r="AL11" s="318" t="str">
        <f ca="1">IF(OR($A11="",TYPE(VLOOKUP($A11,Centrum!$D$3:$M$130,10,0))&gt;3),"",VLOOKUP(VLOOKUP($A11,Centrum!$D$3:$M$130,10,0),Centrum!$A$3:$CB$130,AL$132,0))</f>
        <v/>
      </c>
      <c r="AM11" s="318" t="str">
        <f ca="1">IF(OR($A11="",TYPE(VLOOKUP($A11,Centrum!$D$3:$M$130,10,0))&gt;3),"",VLOOKUP(VLOOKUP($A11,Centrum!$D$3:$M$130,10,0),Centrum!$A$3:$CB$130,AM$132,0))</f>
        <v/>
      </c>
      <c r="AT11" s="318" t="str">
        <f ca="1">IF(OR(OR($A11="",TYPE(VLOOKUP($A11,Centrum!$D$3:$M$130,10,0))&gt;3),$A$1&lt;4),"",VLOOKUP(VLOOKUP($A11,Centrum!$D$3:$M$130,10,0),Centrum!$A$3:$CB$130,AT$132,0))</f>
        <v/>
      </c>
      <c r="AU11" s="318" t="str">
        <f ca="1">IF(OR(OR($A11="",TYPE(VLOOKUP($A11,Centrum!$D$3:$M$130,10,0))&gt;3),$A$1&lt;4),"",VLOOKUP(VLOOKUP($A11,Centrum!$D$3:$M$130,10,0),Centrum!$A$3:$CB$130,AU$132,0))</f>
        <v/>
      </c>
      <c r="AV11" s="318" t="str">
        <f ca="1">IF(OR(OR($A11="",TYPE(VLOOKUP($A11,Centrum!$D$3:$M$130,10,0))&gt;3),$A$1&lt;4),"",VLOOKUP(VLOOKUP($A11,Centrum!$D$3:$M$130,10,0),Centrum!$A$3:$CB$130,AV$132,0))</f>
        <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c>
      <c r="C12" s="318" t="str">
        <f ca="1">IF(OR($A12="",TYPE(VLOOKUP($A12,Centrum!$D$3:$M$130,10,0))&gt;3),"",VLOOKUP($A12,Centrum!$D$3:$M$130,10,0))</f>
        <v/>
      </c>
      <c r="E12" s="318" t="str">
        <f ca="1">IF(OR($A12="",TYPE(VLOOKUP($A12,Centrum!$D$3:$M$130,10,0))&gt;3),"",VLOOKUP(VLOOKUP($A12,Centrum!$D$3:$M$130,10,0),Centrum!$A$3:$CB$130,E$132,0))</f>
        <v/>
      </c>
      <c r="F12" s="318" t="str">
        <f ca="1">IF(OR($A12="",TYPE(VLOOKUP($A12,Centrum!$D$3:$M$130,10,0))&gt;3),"",VLOOKUP(VLOOKUP($A12,Centrum!$D$3:$M$130,10,0),Centrum!$A$3:$CB$130,F$132,0))</f>
        <v/>
      </c>
      <c r="G12" s="318" t="str">
        <f ca="1">IF(OR($A12="",TYPE(VLOOKUP($A12,Centrum!$D$3:$M$130,10,0))&gt;3),"",VLOOKUP(VLOOKUP($A12,Centrum!$D$3:$M$130,10,0),Centrum!$A$3:$CB$130,G$132,0))</f>
        <v/>
      </c>
      <c r="H12" s="318" t="e">
        <f ca="1">IF($A12="","",VLOOKUP(VLOOKUP($A12,Centrum!$D$3:$M$130,10,0),Centrum!$A$3:$CB$130,H$132,0))</f>
        <v>#N/A</v>
      </c>
      <c r="I12" s="318" t="e">
        <f ca="1">IF($A12="","",VLOOKUP(VLOOKUP($A12,Centrum!$D$3:$M$130,10,0),Centrum!$A$3:$CB$130,I$132,0))</f>
        <v>#N/A</v>
      </c>
      <c r="J12" s="318" t="str">
        <f ca="1">IF(OR($A12="",TYPE(VLOOKUP($A12,Centrum!$D$3:$M$130,10,0))&gt;3),"",VLOOKUP(VLOOKUP($A12,Centrum!$D$3:$M$130,10,0),Centrum!$A$3:$CB$130,J$132,0))</f>
        <v/>
      </c>
      <c r="L12" s="318" t="str">
        <f ca="1">IF(OR($A12="",TYPE(VLOOKUP($A12,Centrum!$D$3:$M$130,10,0))&gt;3),"",VLOOKUP(VLOOKUP($A12,Centrum!$D$3:$M$130,10,0),Centrum!$A$3:$CB$130,L$132,0))</f>
        <v/>
      </c>
      <c r="M12" s="318" t="str">
        <f ca="1">IF(OR($A12="",TYPE(VLOOKUP($A12,Centrum!$D$3:$M$130,10,0))&gt;3),"",VLOOKUP(VLOOKUP($A12,Centrum!$D$3:$M$130,10,0),Centrum!$A$3:$CB$130,M$132,0))</f>
        <v/>
      </c>
      <c r="N12" s="318" t="str">
        <f ca="1">IF(OR($A12="",TYPE(VLOOKUP($A12,Centrum!$D$3:$M$130,10,0))&gt;3),"",VLOOKUP(VLOOKUP($A12,Centrum!$D$3:$M$130,10,0),Centrum!$A$3:$CB$130,N$132,0))</f>
        <v/>
      </c>
      <c r="O12" s="318" t="str">
        <f ca="1">IF(OR($A12="",TYPE(VLOOKUP($A12,Centrum!$D$3:$M$130,10,0))&gt;3),"",VLOOKUP(VLOOKUP($A12,Centrum!$D$3:$M$130,10,0),Centrum!$A$3:$CB$130,O$132,0))</f>
        <v/>
      </c>
      <c r="P12" s="318" t="str">
        <f ca="1">IF(OR($A12="",TYPE(VLOOKUP($A12,Centrum!$D$3:$M$130,10,0))&gt;3),"",VLOOKUP(VLOOKUP($A12,Centrum!$D$3:$M$130,10,0),Centrum!$A$3:$CB$130,P$132,0))</f>
        <v/>
      </c>
      <c r="Q12" s="318" t="str">
        <f ca="1">IF(OR($A12="",TYPE(VLOOKUP($A12,Centrum!$D$3:$M$130,10,0))&gt;3),"",VLOOKUP(VLOOKUP($A12,Centrum!$D$3:$M$130,10,0),Centrum!$A$3:$CB$130,Q$132,0))</f>
        <v/>
      </c>
      <c r="S12" s="318" t="str">
        <f ca="1">IF(OR($A12="",TYPE(VLOOKUP($A12,Centrum!$D$3:$M$130,10,0))&gt;3),"",VLOOKUP(VLOOKUP($A12,Centrum!$D$3:$M$130,10,0),Centrum!$A$3:$CB$130,S$132,0))</f>
        <v/>
      </c>
      <c r="T12" s="318" t="str">
        <f ca="1">IF(OR($A12="",TYPE(VLOOKUP($A12,Centrum!$D$3:$M$130,10,0))&gt;3),"",VLOOKUP(VLOOKUP($A12,Centrum!$D$3:$M$130,10,0),Centrum!$A$3:$CB$130,T$132,0))</f>
        <v/>
      </c>
      <c r="U12" s="318" t="str">
        <f ca="1">IF(OR($A12="",TYPE(VLOOKUP($A12,Centrum!$D$3:$M$130,10,0))&gt;3),"",VLOOKUP(VLOOKUP($A12,Centrum!$D$3:$M$130,10,0),Centrum!$A$3:$CB$130,U$132,0))</f>
        <v/>
      </c>
      <c r="AB12" s="318" t="str">
        <f ca="1">IF(OR($A12="",TYPE(VLOOKUP($A12,Centrum!$D$3:$M$130,10,0))&gt;3),"",VLOOKUP(VLOOKUP($A12,Centrum!$D$3:$M$130,10,0),Centrum!$A$3:$CB$130,AB$132,0))</f>
        <v/>
      </c>
      <c r="AC12" s="318" t="str">
        <f ca="1">IF(OR($A12="",TYPE(VLOOKUP($A12,Centrum!$D$3:$M$130,10,0))&gt;3),"",VLOOKUP(VLOOKUP($A12,Centrum!$D$3:$M$130,10,0),Centrum!$A$3:$CB$130,AC$132,0))</f>
        <v/>
      </c>
      <c r="AD12" s="318" t="str">
        <f ca="1">IF(OR($A12="",TYPE(VLOOKUP($A12,Centrum!$D$3:$M$130,10,0))&gt;3),"",VLOOKUP(VLOOKUP($A12,Centrum!$D$3:$M$130,10,0),Centrum!$A$3:$CB$130,AD$132,0))</f>
        <v/>
      </c>
      <c r="AK12" s="318" t="str">
        <f ca="1">IF(OR($A12="",TYPE(VLOOKUP($A12,Centrum!$D$3:$M$130,10,0))&gt;3),"",VLOOKUP(VLOOKUP($A12,Centrum!$D$3:$M$130,10,0),Centrum!$A$3:$CB$130,AK$132,0))</f>
        <v/>
      </c>
      <c r="AL12" s="318" t="str">
        <f ca="1">IF(OR($A12="",TYPE(VLOOKUP($A12,Centrum!$D$3:$M$130,10,0))&gt;3),"",VLOOKUP(VLOOKUP($A12,Centrum!$D$3:$M$130,10,0),Centrum!$A$3:$CB$130,AL$132,0))</f>
        <v/>
      </c>
      <c r="AM12" s="318" t="str">
        <f ca="1">IF(OR($A12="",TYPE(VLOOKUP($A12,Centrum!$D$3:$M$130,10,0))&gt;3),"",VLOOKUP(VLOOKUP($A12,Centrum!$D$3:$M$130,10,0),Centrum!$A$3:$CB$130,AM$132,0))</f>
        <v/>
      </c>
      <c r="AT12" s="318" t="str">
        <f ca="1">IF(OR(OR($A12="",TYPE(VLOOKUP($A12,Centrum!$D$3:$M$130,10,0))&gt;3),$A$1&lt;4),"",VLOOKUP(VLOOKUP($A12,Centrum!$D$3:$M$130,10,0),Centrum!$A$3:$CB$130,AT$132,0))</f>
        <v/>
      </c>
      <c r="AU12" s="318" t="str">
        <f ca="1">IF(OR(OR($A12="",TYPE(VLOOKUP($A12,Centrum!$D$3:$M$130,10,0))&gt;3),$A$1&lt;4),"",VLOOKUP(VLOOKUP($A12,Centrum!$D$3:$M$130,10,0),Centrum!$A$3:$CB$130,AU$132,0))</f>
        <v/>
      </c>
      <c r="AV12" s="318" t="str">
        <f ca="1">IF(OR(OR($A12="",TYPE(VLOOKUP($A12,Centrum!$D$3:$M$130,10,0))&gt;3),$A$1&lt;4),"",VLOOKUP(VLOOKUP($A12,Centrum!$D$3:$M$130,10,0),Centrum!$A$3:$CB$130,AV$132,0))</f>
        <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c>
      <c r="C13" s="318" t="str">
        <f ca="1">IF(OR($A13="",TYPE(VLOOKUP($A13,Centrum!$D$3:$M$130,10,0))&gt;3),"",VLOOKUP($A13,Centrum!$D$3:$M$130,10,0))</f>
        <v/>
      </c>
      <c r="E13" s="318" t="str">
        <f ca="1">IF(OR($A13="",TYPE(VLOOKUP($A13,Centrum!$D$3:$M$130,10,0))&gt;3),"",VLOOKUP(VLOOKUP($A13,Centrum!$D$3:$M$130,10,0),Centrum!$A$3:$CB$130,E$132,0))</f>
        <v/>
      </c>
      <c r="F13" s="318" t="str">
        <f ca="1">IF(OR($A13="",TYPE(VLOOKUP($A13,Centrum!$D$3:$M$130,10,0))&gt;3),"",VLOOKUP(VLOOKUP($A13,Centrum!$D$3:$M$130,10,0),Centrum!$A$3:$CB$130,F$132,0))</f>
        <v/>
      </c>
      <c r="G13" s="318" t="str">
        <f ca="1">IF(OR($A13="",TYPE(VLOOKUP($A13,Centrum!$D$3:$M$130,10,0))&gt;3),"",VLOOKUP(VLOOKUP($A13,Centrum!$D$3:$M$130,10,0),Centrum!$A$3:$CB$130,G$132,0))</f>
        <v/>
      </c>
      <c r="H13" s="318" t="e">
        <f ca="1">IF($A13="","",VLOOKUP(VLOOKUP($A13,Centrum!$D$3:$M$130,10,0),Centrum!$A$3:$CB$130,H$132,0))</f>
        <v>#N/A</v>
      </c>
      <c r="I13" s="318" t="e">
        <f ca="1">IF($A13="","",VLOOKUP(VLOOKUP($A13,Centrum!$D$3:$M$130,10,0),Centrum!$A$3:$CB$130,I$132,0))</f>
        <v>#N/A</v>
      </c>
      <c r="J13" s="318" t="str">
        <f ca="1">IF(OR($A13="",TYPE(VLOOKUP($A13,Centrum!$D$3:$M$130,10,0))&gt;3),"",VLOOKUP(VLOOKUP($A13,Centrum!$D$3:$M$130,10,0),Centrum!$A$3:$CB$130,J$132,0))</f>
        <v/>
      </c>
      <c r="L13" s="318" t="str">
        <f ca="1">IF(OR($A13="",TYPE(VLOOKUP($A13,Centrum!$D$3:$M$130,10,0))&gt;3),"",VLOOKUP(VLOOKUP($A13,Centrum!$D$3:$M$130,10,0),Centrum!$A$3:$CB$130,L$132,0))</f>
        <v/>
      </c>
      <c r="M13" s="318" t="str">
        <f ca="1">IF(OR($A13="",TYPE(VLOOKUP($A13,Centrum!$D$3:$M$130,10,0))&gt;3),"",VLOOKUP(VLOOKUP($A13,Centrum!$D$3:$M$130,10,0),Centrum!$A$3:$CB$130,M$132,0))</f>
        <v/>
      </c>
      <c r="N13" s="318" t="str">
        <f ca="1">IF(OR($A13="",TYPE(VLOOKUP($A13,Centrum!$D$3:$M$130,10,0))&gt;3),"",VLOOKUP(VLOOKUP($A13,Centrum!$D$3:$M$130,10,0),Centrum!$A$3:$CB$130,N$132,0))</f>
        <v/>
      </c>
      <c r="O13" s="318" t="str">
        <f ca="1">IF(OR($A13="",TYPE(VLOOKUP($A13,Centrum!$D$3:$M$130,10,0))&gt;3),"",VLOOKUP(VLOOKUP($A13,Centrum!$D$3:$M$130,10,0),Centrum!$A$3:$CB$130,O$132,0))</f>
        <v/>
      </c>
      <c r="P13" s="318" t="str">
        <f ca="1">IF(OR($A13="",TYPE(VLOOKUP($A13,Centrum!$D$3:$M$130,10,0))&gt;3),"",VLOOKUP(VLOOKUP($A13,Centrum!$D$3:$M$130,10,0),Centrum!$A$3:$CB$130,P$132,0))</f>
        <v/>
      </c>
      <c r="Q13" s="318" t="str">
        <f ca="1">IF(OR($A13="",TYPE(VLOOKUP($A13,Centrum!$D$3:$M$130,10,0))&gt;3),"",VLOOKUP(VLOOKUP($A13,Centrum!$D$3:$M$130,10,0),Centrum!$A$3:$CB$130,Q$132,0))</f>
        <v/>
      </c>
      <c r="S13" s="318" t="str">
        <f ca="1">IF(OR($A13="",TYPE(VLOOKUP($A13,Centrum!$D$3:$M$130,10,0))&gt;3),"",VLOOKUP(VLOOKUP($A13,Centrum!$D$3:$M$130,10,0),Centrum!$A$3:$CB$130,S$132,0))</f>
        <v/>
      </c>
      <c r="T13" s="318" t="str">
        <f ca="1">IF(OR($A13="",TYPE(VLOOKUP($A13,Centrum!$D$3:$M$130,10,0))&gt;3),"",VLOOKUP(VLOOKUP($A13,Centrum!$D$3:$M$130,10,0),Centrum!$A$3:$CB$130,T$132,0))</f>
        <v/>
      </c>
      <c r="U13" s="318" t="str">
        <f ca="1">IF(OR($A13="",TYPE(VLOOKUP($A13,Centrum!$D$3:$M$130,10,0))&gt;3),"",VLOOKUP(VLOOKUP($A13,Centrum!$D$3:$M$130,10,0),Centrum!$A$3:$CB$130,U$132,0))</f>
        <v/>
      </c>
      <c r="AB13" s="318" t="str">
        <f ca="1">IF(OR($A13="",TYPE(VLOOKUP($A13,Centrum!$D$3:$M$130,10,0))&gt;3),"",VLOOKUP(VLOOKUP($A13,Centrum!$D$3:$M$130,10,0),Centrum!$A$3:$CB$130,AB$132,0))</f>
        <v/>
      </c>
      <c r="AC13" s="318" t="str">
        <f ca="1">IF(OR($A13="",TYPE(VLOOKUP($A13,Centrum!$D$3:$M$130,10,0))&gt;3),"",VLOOKUP(VLOOKUP($A13,Centrum!$D$3:$M$130,10,0),Centrum!$A$3:$CB$130,AC$132,0))</f>
        <v/>
      </c>
      <c r="AD13" s="318" t="str">
        <f ca="1">IF(OR($A13="",TYPE(VLOOKUP($A13,Centrum!$D$3:$M$130,10,0))&gt;3),"",VLOOKUP(VLOOKUP($A13,Centrum!$D$3:$M$130,10,0),Centrum!$A$3:$CB$130,AD$132,0))</f>
        <v/>
      </c>
      <c r="AK13" s="318" t="str">
        <f ca="1">IF(OR($A13="",TYPE(VLOOKUP($A13,Centrum!$D$3:$M$130,10,0))&gt;3),"",VLOOKUP(VLOOKUP($A13,Centrum!$D$3:$M$130,10,0),Centrum!$A$3:$CB$130,AK$132,0))</f>
        <v/>
      </c>
      <c r="AL13" s="318" t="str">
        <f ca="1">IF(OR($A13="",TYPE(VLOOKUP($A13,Centrum!$D$3:$M$130,10,0))&gt;3),"",VLOOKUP(VLOOKUP($A13,Centrum!$D$3:$M$130,10,0),Centrum!$A$3:$CB$130,AL$132,0))</f>
        <v/>
      </c>
      <c r="AM13" s="318" t="str">
        <f ca="1">IF(OR($A13="",TYPE(VLOOKUP($A13,Centrum!$D$3:$M$130,10,0))&gt;3),"",VLOOKUP(VLOOKUP($A13,Centrum!$D$3:$M$130,10,0),Centrum!$A$3:$CB$130,AM$132,0))</f>
        <v/>
      </c>
      <c r="AT13" s="318" t="str">
        <f ca="1">IF(OR(OR($A13="",TYPE(VLOOKUP($A13,Centrum!$D$3:$M$130,10,0))&gt;3),$A$1&lt;4),"",VLOOKUP(VLOOKUP($A13,Centrum!$D$3:$M$130,10,0),Centrum!$A$3:$CB$130,AT$132,0))</f>
        <v/>
      </c>
      <c r="AU13" s="318" t="str">
        <f ca="1">IF(OR(OR($A13="",TYPE(VLOOKUP($A13,Centrum!$D$3:$M$130,10,0))&gt;3),$A$1&lt;4),"",VLOOKUP(VLOOKUP($A13,Centrum!$D$3:$M$130,10,0),Centrum!$A$3:$CB$130,AU$132,0))</f>
        <v/>
      </c>
      <c r="AV13" s="318" t="str">
        <f ca="1">IF(OR(OR($A13="",TYPE(VLOOKUP($A13,Centrum!$D$3:$M$130,10,0))&gt;3),$A$1&lt;4),"",VLOOKUP(VLOOKUP($A13,Centrum!$D$3:$M$130,10,0),Centrum!$A$3:$CB$130,AV$132,0))</f>
        <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c>
      <c r="C14" s="318" t="str">
        <f ca="1">IF(OR($A14="",TYPE(VLOOKUP($A14,Centrum!$D$3:$M$130,10,0))&gt;3),"",VLOOKUP($A14,Centrum!$D$3:$M$130,10,0))</f>
        <v/>
      </c>
      <c r="E14" s="318" t="str">
        <f ca="1">IF(OR($A14="",TYPE(VLOOKUP($A14,Centrum!$D$3:$M$130,10,0))&gt;3),"",VLOOKUP(VLOOKUP($A14,Centrum!$D$3:$M$130,10,0),Centrum!$A$3:$CB$130,E$132,0))</f>
        <v/>
      </c>
      <c r="F14" s="318" t="str">
        <f ca="1">IF(OR($A14="",TYPE(VLOOKUP($A14,Centrum!$D$3:$M$130,10,0))&gt;3),"",VLOOKUP(VLOOKUP($A14,Centrum!$D$3:$M$130,10,0),Centrum!$A$3:$CB$130,F$132,0))</f>
        <v/>
      </c>
      <c r="G14" s="318" t="str">
        <f ca="1">IF(OR($A14="",TYPE(VLOOKUP($A14,Centrum!$D$3:$M$130,10,0))&gt;3),"",VLOOKUP(VLOOKUP($A14,Centrum!$D$3:$M$130,10,0),Centrum!$A$3:$CB$130,G$132,0))</f>
        <v/>
      </c>
      <c r="H14" s="318" t="e">
        <f ca="1">IF($A14="","",VLOOKUP(VLOOKUP($A14,Centrum!$D$3:$M$130,10,0),Centrum!$A$3:$CB$130,H$132,0))</f>
        <v>#N/A</v>
      </c>
      <c r="I14" s="318" t="e">
        <f ca="1">IF($A14="","",VLOOKUP(VLOOKUP($A14,Centrum!$D$3:$M$130,10,0),Centrum!$A$3:$CB$130,I$132,0))</f>
        <v>#N/A</v>
      </c>
      <c r="J14" s="318" t="str">
        <f ca="1">IF(OR($A14="",TYPE(VLOOKUP($A14,Centrum!$D$3:$M$130,10,0))&gt;3),"",VLOOKUP(VLOOKUP($A14,Centrum!$D$3:$M$130,10,0),Centrum!$A$3:$CB$130,J$132,0))</f>
        <v/>
      </c>
      <c r="L14" s="318" t="str">
        <f ca="1">IF(OR($A14="",TYPE(VLOOKUP($A14,Centrum!$D$3:$M$130,10,0))&gt;3),"",VLOOKUP(VLOOKUP($A14,Centrum!$D$3:$M$130,10,0),Centrum!$A$3:$CB$130,L$132,0))</f>
        <v/>
      </c>
      <c r="M14" s="318" t="str">
        <f ca="1">IF(OR($A14="",TYPE(VLOOKUP($A14,Centrum!$D$3:$M$130,10,0))&gt;3),"",VLOOKUP(VLOOKUP($A14,Centrum!$D$3:$M$130,10,0),Centrum!$A$3:$CB$130,M$132,0))</f>
        <v/>
      </c>
      <c r="N14" s="318" t="str">
        <f ca="1">IF(OR($A14="",TYPE(VLOOKUP($A14,Centrum!$D$3:$M$130,10,0))&gt;3),"",VLOOKUP(VLOOKUP($A14,Centrum!$D$3:$M$130,10,0),Centrum!$A$3:$CB$130,N$132,0))</f>
        <v/>
      </c>
      <c r="O14" s="318" t="str">
        <f ca="1">IF(OR($A14="",TYPE(VLOOKUP($A14,Centrum!$D$3:$M$130,10,0))&gt;3),"",VLOOKUP(VLOOKUP($A14,Centrum!$D$3:$M$130,10,0),Centrum!$A$3:$CB$130,O$132,0))</f>
        <v/>
      </c>
      <c r="P14" s="318" t="str">
        <f ca="1">IF(OR($A14="",TYPE(VLOOKUP($A14,Centrum!$D$3:$M$130,10,0))&gt;3),"",VLOOKUP(VLOOKUP($A14,Centrum!$D$3:$M$130,10,0),Centrum!$A$3:$CB$130,P$132,0))</f>
        <v/>
      </c>
      <c r="Q14" s="318" t="str">
        <f ca="1">IF(OR($A14="",TYPE(VLOOKUP($A14,Centrum!$D$3:$M$130,10,0))&gt;3),"",VLOOKUP(VLOOKUP($A14,Centrum!$D$3:$M$130,10,0),Centrum!$A$3:$CB$130,Q$132,0))</f>
        <v/>
      </c>
      <c r="S14" s="318" t="str">
        <f ca="1">IF(OR($A14="",TYPE(VLOOKUP($A14,Centrum!$D$3:$M$130,10,0))&gt;3),"",VLOOKUP(VLOOKUP($A14,Centrum!$D$3:$M$130,10,0),Centrum!$A$3:$CB$130,S$132,0))</f>
        <v/>
      </c>
      <c r="T14" s="318" t="str">
        <f ca="1">IF(OR($A14="",TYPE(VLOOKUP($A14,Centrum!$D$3:$M$130,10,0))&gt;3),"",VLOOKUP(VLOOKUP($A14,Centrum!$D$3:$M$130,10,0),Centrum!$A$3:$CB$130,T$132,0))</f>
        <v/>
      </c>
      <c r="U14" s="318" t="str">
        <f ca="1">IF(OR($A14="",TYPE(VLOOKUP($A14,Centrum!$D$3:$M$130,10,0))&gt;3),"",VLOOKUP(VLOOKUP($A14,Centrum!$D$3:$M$130,10,0),Centrum!$A$3:$CB$130,U$132,0))</f>
        <v/>
      </c>
      <c r="AB14" s="318" t="str">
        <f ca="1">IF(OR($A14="",TYPE(VLOOKUP($A14,Centrum!$D$3:$M$130,10,0))&gt;3),"",VLOOKUP(VLOOKUP($A14,Centrum!$D$3:$M$130,10,0),Centrum!$A$3:$CB$130,AB$132,0))</f>
        <v/>
      </c>
      <c r="AC14" s="318" t="str">
        <f ca="1">IF(OR($A14="",TYPE(VLOOKUP($A14,Centrum!$D$3:$M$130,10,0))&gt;3),"",VLOOKUP(VLOOKUP($A14,Centrum!$D$3:$M$130,10,0),Centrum!$A$3:$CB$130,AC$132,0))</f>
        <v/>
      </c>
      <c r="AD14" s="318" t="str">
        <f ca="1">IF(OR($A14="",TYPE(VLOOKUP($A14,Centrum!$D$3:$M$130,10,0))&gt;3),"",VLOOKUP(VLOOKUP($A14,Centrum!$D$3:$M$130,10,0),Centrum!$A$3:$CB$130,AD$132,0))</f>
        <v/>
      </c>
      <c r="AK14" s="318" t="str">
        <f ca="1">IF(OR($A14="",TYPE(VLOOKUP($A14,Centrum!$D$3:$M$130,10,0))&gt;3),"",VLOOKUP(VLOOKUP($A14,Centrum!$D$3:$M$130,10,0),Centrum!$A$3:$CB$130,AK$132,0))</f>
        <v/>
      </c>
      <c r="AL14" s="318" t="str">
        <f ca="1">IF(OR($A14="",TYPE(VLOOKUP($A14,Centrum!$D$3:$M$130,10,0))&gt;3),"",VLOOKUP(VLOOKUP($A14,Centrum!$D$3:$M$130,10,0),Centrum!$A$3:$CB$130,AL$132,0))</f>
        <v/>
      </c>
      <c r="AM14" s="318" t="str">
        <f ca="1">IF(OR($A14="",TYPE(VLOOKUP($A14,Centrum!$D$3:$M$130,10,0))&gt;3),"",VLOOKUP(VLOOKUP($A14,Centrum!$D$3:$M$130,10,0),Centrum!$A$3:$CB$130,AM$132,0))</f>
        <v/>
      </c>
      <c r="AT14" s="318" t="str">
        <f ca="1">IF(OR(OR($A14="",TYPE(VLOOKUP($A14,Centrum!$D$3:$M$130,10,0))&gt;3),$A$1&lt;4),"",VLOOKUP(VLOOKUP($A14,Centrum!$D$3:$M$130,10,0),Centrum!$A$3:$CB$130,AT$132,0))</f>
        <v/>
      </c>
      <c r="AU14" s="318" t="str">
        <f ca="1">IF(OR(OR($A14="",TYPE(VLOOKUP($A14,Centrum!$D$3:$M$130,10,0))&gt;3),$A$1&lt;4),"",VLOOKUP(VLOOKUP($A14,Centrum!$D$3:$M$130,10,0),Centrum!$A$3:$CB$130,AU$132,0))</f>
        <v/>
      </c>
      <c r="AV14" s="318" t="str">
        <f ca="1">IF(OR(OR($A14="",TYPE(VLOOKUP($A14,Centrum!$D$3:$M$130,10,0))&gt;3),$A$1&lt;4),"",VLOOKUP(VLOOKUP($A14,Centrum!$D$3:$M$130,10,0),Centrum!$A$3:$CB$130,AV$132,0))</f>
        <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c>
      <c r="C15" s="318" t="str">
        <f ca="1">IF(OR($A15="",TYPE(VLOOKUP($A15,Centrum!$D$3:$M$130,10,0))&gt;3),"",VLOOKUP($A15,Centrum!$D$3:$M$130,10,0))</f>
        <v/>
      </c>
      <c r="E15" s="318" t="str">
        <f ca="1">IF(OR($A15="",TYPE(VLOOKUP($A15,Centrum!$D$3:$M$130,10,0))&gt;3),"",VLOOKUP(VLOOKUP($A15,Centrum!$D$3:$M$130,10,0),Centrum!$A$3:$CB$130,E$132,0))</f>
        <v/>
      </c>
      <c r="F15" s="318" t="str">
        <f ca="1">IF(OR($A15="",TYPE(VLOOKUP($A15,Centrum!$D$3:$M$130,10,0))&gt;3),"",VLOOKUP(VLOOKUP($A15,Centrum!$D$3:$M$130,10,0),Centrum!$A$3:$CB$130,F$132,0))</f>
        <v/>
      </c>
      <c r="G15" s="318" t="str">
        <f ca="1">IF(OR($A15="",TYPE(VLOOKUP($A15,Centrum!$D$3:$M$130,10,0))&gt;3),"",VLOOKUP(VLOOKUP($A15,Centrum!$D$3:$M$130,10,0),Centrum!$A$3:$CB$130,G$132,0))</f>
        <v/>
      </c>
      <c r="H15" s="318" t="e">
        <f ca="1">IF($A15="","",VLOOKUP(VLOOKUP($A15,Centrum!$D$3:$M$130,10,0),Centrum!$A$3:$CB$130,H$132,0))</f>
        <v>#N/A</v>
      </c>
      <c r="I15" s="318" t="e">
        <f ca="1">IF($A15="","",VLOOKUP(VLOOKUP($A15,Centrum!$D$3:$M$130,10,0),Centrum!$A$3:$CB$130,I$132,0))</f>
        <v>#N/A</v>
      </c>
      <c r="J15" s="318" t="str">
        <f ca="1">IF(OR($A15="",TYPE(VLOOKUP($A15,Centrum!$D$3:$M$130,10,0))&gt;3),"",VLOOKUP(VLOOKUP($A15,Centrum!$D$3:$M$130,10,0),Centrum!$A$3:$CB$130,J$132,0))</f>
        <v/>
      </c>
      <c r="L15" s="318" t="str">
        <f ca="1">IF(OR($A15="",TYPE(VLOOKUP($A15,Centrum!$D$3:$M$130,10,0))&gt;3),"",VLOOKUP(VLOOKUP($A15,Centrum!$D$3:$M$130,10,0),Centrum!$A$3:$CB$130,L$132,0))</f>
        <v/>
      </c>
      <c r="M15" s="318" t="str">
        <f ca="1">IF(OR($A15="",TYPE(VLOOKUP($A15,Centrum!$D$3:$M$130,10,0))&gt;3),"",VLOOKUP(VLOOKUP($A15,Centrum!$D$3:$M$130,10,0),Centrum!$A$3:$CB$130,M$132,0))</f>
        <v/>
      </c>
      <c r="N15" s="318" t="str">
        <f ca="1">IF(OR($A15="",TYPE(VLOOKUP($A15,Centrum!$D$3:$M$130,10,0))&gt;3),"",VLOOKUP(VLOOKUP($A15,Centrum!$D$3:$M$130,10,0),Centrum!$A$3:$CB$130,N$132,0))</f>
        <v/>
      </c>
      <c r="O15" s="318" t="str">
        <f ca="1">IF(OR($A15="",TYPE(VLOOKUP($A15,Centrum!$D$3:$M$130,10,0))&gt;3),"",VLOOKUP(VLOOKUP($A15,Centrum!$D$3:$M$130,10,0),Centrum!$A$3:$CB$130,O$132,0))</f>
        <v/>
      </c>
      <c r="P15" s="318" t="str">
        <f ca="1">IF(OR($A15="",TYPE(VLOOKUP($A15,Centrum!$D$3:$M$130,10,0))&gt;3),"",VLOOKUP(VLOOKUP($A15,Centrum!$D$3:$M$130,10,0),Centrum!$A$3:$CB$130,P$132,0))</f>
        <v/>
      </c>
      <c r="Q15" s="318" t="str">
        <f ca="1">IF(OR($A15="",TYPE(VLOOKUP($A15,Centrum!$D$3:$M$130,10,0))&gt;3),"",VLOOKUP(VLOOKUP($A15,Centrum!$D$3:$M$130,10,0),Centrum!$A$3:$CB$130,Q$132,0))</f>
        <v/>
      </c>
      <c r="S15" s="318" t="str">
        <f ca="1">IF(OR($A15="",TYPE(VLOOKUP($A15,Centrum!$D$3:$M$130,10,0))&gt;3),"",VLOOKUP(VLOOKUP($A15,Centrum!$D$3:$M$130,10,0),Centrum!$A$3:$CB$130,S$132,0))</f>
        <v/>
      </c>
      <c r="T15" s="318" t="str">
        <f ca="1">IF(OR($A15="",TYPE(VLOOKUP($A15,Centrum!$D$3:$M$130,10,0))&gt;3),"",VLOOKUP(VLOOKUP($A15,Centrum!$D$3:$M$130,10,0),Centrum!$A$3:$CB$130,T$132,0))</f>
        <v/>
      </c>
      <c r="U15" s="318" t="str">
        <f ca="1">IF(OR($A15="",TYPE(VLOOKUP($A15,Centrum!$D$3:$M$130,10,0))&gt;3),"",VLOOKUP(VLOOKUP($A15,Centrum!$D$3:$M$130,10,0),Centrum!$A$3:$CB$130,U$132,0))</f>
        <v/>
      </c>
      <c r="AB15" s="318" t="str">
        <f ca="1">IF(OR($A15="",TYPE(VLOOKUP($A15,Centrum!$D$3:$M$130,10,0))&gt;3),"",VLOOKUP(VLOOKUP($A15,Centrum!$D$3:$M$130,10,0),Centrum!$A$3:$CB$130,AB$132,0))</f>
        <v/>
      </c>
      <c r="AC15" s="318" t="str">
        <f ca="1">IF(OR($A15="",TYPE(VLOOKUP($A15,Centrum!$D$3:$M$130,10,0))&gt;3),"",VLOOKUP(VLOOKUP($A15,Centrum!$D$3:$M$130,10,0),Centrum!$A$3:$CB$130,AC$132,0))</f>
        <v/>
      </c>
      <c r="AD15" s="318" t="str">
        <f ca="1">IF(OR($A15="",TYPE(VLOOKUP($A15,Centrum!$D$3:$M$130,10,0))&gt;3),"",VLOOKUP(VLOOKUP($A15,Centrum!$D$3:$M$130,10,0),Centrum!$A$3:$CB$130,AD$132,0))</f>
        <v/>
      </c>
      <c r="AK15" s="318" t="str">
        <f ca="1">IF(OR($A15="",TYPE(VLOOKUP($A15,Centrum!$D$3:$M$130,10,0))&gt;3),"",VLOOKUP(VLOOKUP($A15,Centrum!$D$3:$M$130,10,0),Centrum!$A$3:$CB$130,AK$132,0))</f>
        <v/>
      </c>
      <c r="AL15" s="318" t="str">
        <f ca="1">IF(OR($A15="",TYPE(VLOOKUP($A15,Centrum!$D$3:$M$130,10,0))&gt;3),"",VLOOKUP(VLOOKUP($A15,Centrum!$D$3:$M$130,10,0),Centrum!$A$3:$CB$130,AL$132,0))</f>
        <v/>
      </c>
      <c r="AM15" s="318" t="str">
        <f ca="1">IF(OR($A15="",TYPE(VLOOKUP($A15,Centrum!$D$3:$M$130,10,0))&gt;3),"",VLOOKUP(VLOOKUP($A15,Centrum!$D$3:$M$130,10,0),Centrum!$A$3:$CB$130,AM$132,0))</f>
        <v/>
      </c>
      <c r="AT15" s="318" t="str">
        <f ca="1">IF(OR(OR($A15="",TYPE(VLOOKUP($A15,Centrum!$D$3:$M$130,10,0))&gt;3),$A$1&lt;4),"",VLOOKUP(VLOOKUP($A15,Centrum!$D$3:$M$130,10,0),Centrum!$A$3:$CB$130,AT$132,0))</f>
        <v/>
      </c>
      <c r="AU15" s="318" t="str">
        <f ca="1">IF(OR(OR($A15="",TYPE(VLOOKUP($A15,Centrum!$D$3:$M$130,10,0))&gt;3),$A$1&lt;4),"",VLOOKUP(VLOOKUP($A15,Centrum!$D$3:$M$130,10,0),Centrum!$A$3:$CB$130,AU$132,0))</f>
        <v/>
      </c>
      <c r="AV15" s="318" t="str">
        <f ca="1">IF(OR(OR($A15="",TYPE(VLOOKUP($A15,Centrum!$D$3:$M$130,10,0))&gt;3),$A$1&lt;4),"",VLOOKUP(VLOOKUP($A15,Centrum!$D$3:$M$130,10,0),Centrum!$A$3:$CB$130,AV$132,0))</f>
        <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
      </c>
      <c r="C16" s="318" t="str">
        <f ca="1">IF(OR($A16="",TYPE(VLOOKUP($A16,Centrum!$D$3:$M$130,10,0))&gt;3),"",VLOOKUP($A16,Centrum!$D$3:$M$130,10,0))</f>
        <v/>
      </c>
      <c r="E16" s="318" t="str">
        <f ca="1">IF(OR($A16="",TYPE(VLOOKUP($A16,Centrum!$D$3:$M$130,10,0))&gt;3),"",VLOOKUP(VLOOKUP($A16,Centrum!$D$3:$M$130,10,0),Centrum!$A$3:$CB$130,E$132,0))</f>
        <v/>
      </c>
      <c r="F16" s="318" t="str">
        <f ca="1">IF(OR($A16="",TYPE(VLOOKUP($A16,Centrum!$D$3:$M$130,10,0))&gt;3),"",VLOOKUP(VLOOKUP($A16,Centrum!$D$3:$M$130,10,0),Centrum!$A$3:$CB$130,F$132,0))</f>
        <v/>
      </c>
      <c r="G16" s="318" t="str">
        <f ca="1">IF(OR($A16="",TYPE(VLOOKUP($A16,Centrum!$D$3:$M$130,10,0))&gt;3),"",VLOOKUP(VLOOKUP($A16,Centrum!$D$3:$M$130,10,0),Centrum!$A$3:$CB$130,G$132,0))</f>
        <v/>
      </c>
      <c r="H16" s="318" t="e">
        <f ca="1">IF($A16="","",VLOOKUP(VLOOKUP($A16,Centrum!$D$3:$M$130,10,0),Centrum!$A$3:$CB$130,H$132,0))</f>
        <v>#N/A</v>
      </c>
      <c r="I16" s="318" t="e">
        <f ca="1">IF($A16="","",VLOOKUP(VLOOKUP($A16,Centrum!$D$3:$M$130,10,0),Centrum!$A$3:$CB$130,I$132,0))</f>
        <v>#N/A</v>
      </c>
      <c r="J16" s="318" t="str">
        <f ca="1">IF(OR($A16="",TYPE(VLOOKUP($A16,Centrum!$D$3:$M$130,10,0))&gt;3),"",VLOOKUP(VLOOKUP($A16,Centrum!$D$3:$M$130,10,0),Centrum!$A$3:$CB$130,J$132,0))</f>
        <v/>
      </c>
      <c r="L16" s="318" t="str">
        <f ca="1">IF(OR($A16="",TYPE(VLOOKUP($A16,Centrum!$D$3:$M$130,10,0))&gt;3),"",VLOOKUP(VLOOKUP($A16,Centrum!$D$3:$M$130,10,0),Centrum!$A$3:$CB$130,L$132,0))</f>
        <v/>
      </c>
      <c r="M16" s="318" t="str">
        <f ca="1">IF(OR($A16="",TYPE(VLOOKUP($A16,Centrum!$D$3:$M$130,10,0))&gt;3),"",VLOOKUP(VLOOKUP($A16,Centrum!$D$3:$M$130,10,0),Centrum!$A$3:$CB$130,M$132,0))</f>
        <v/>
      </c>
      <c r="N16" s="318" t="str">
        <f ca="1">IF(OR($A16="",TYPE(VLOOKUP($A16,Centrum!$D$3:$M$130,10,0))&gt;3),"",VLOOKUP(VLOOKUP($A16,Centrum!$D$3:$M$130,10,0),Centrum!$A$3:$CB$130,N$132,0))</f>
        <v/>
      </c>
      <c r="O16" s="318" t="str">
        <f ca="1">IF(OR($A16="",TYPE(VLOOKUP($A16,Centrum!$D$3:$M$130,10,0))&gt;3),"",VLOOKUP(VLOOKUP($A16,Centrum!$D$3:$M$130,10,0),Centrum!$A$3:$CB$130,O$132,0))</f>
        <v/>
      </c>
      <c r="P16" s="318" t="str">
        <f ca="1">IF(OR($A16="",TYPE(VLOOKUP($A16,Centrum!$D$3:$M$130,10,0))&gt;3),"",VLOOKUP(VLOOKUP($A16,Centrum!$D$3:$M$130,10,0),Centrum!$A$3:$CB$130,P$132,0))</f>
        <v/>
      </c>
      <c r="Q16" s="318" t="str">
        <f ca="1">IF(OR($A16="",TYPE(VLOOKUP($A16,Centrum!$D$3:$M$130,10,0))&gt;3),"",VLOOKUP(VLOOKUP($A16,Centrum!$D$3:$M$130,10,0),Centrum!$A$3:$CB$130,Q$132,0))</f>
        <v/>
      </c>
      <c r="S16" s="318" t="str">
        <f ca="1">IF(OR($A16="",TYPE(VLOOKUP($A16,Centrum!$D$3:$M$130,10,0))&gt;3),"",VLOOKUP(VLOOKUP($A16,Centrum!$D$3:$M$130,10,0),Centrum!$A$3:$CB$130,S$132,0))</f>
        <v/>
      </c>
      <c r="T16" s="318" t="str">
        <f ca="1">IF(OR($A16="",TYPE(VLOOKUP($A16,Centrum!$D$3:$M$130,10,0))&gt;3),"",VLOOKUP(VLOOKUP($A16,Centrum!$D$3:$M$130,10,0),Centrum!$A$3:$CB$130,T$132,0))</f>
        <v/>
      </c>
      <c r="U16" s="318" t="str">
        <f ca="1">IF(OR($A16="",TYPE(VLOOKUP($A16,Centrum!$D$3:$M$130,10,0))&gt;3),"",VLOOKUP(VLOOKUP($A16,Centrum!$D$3:$M$130,10,0),Centrum!$A$3:$CB$130,U$132,0))</f>
        <v/>
      </c>
      <c r="AB16" s="318" t="str">
        <f ca="1">IF(OR($A16="",TYPE(VLOOKUP($A16,Centrum!$D$3:$M$130,10,0))&gt;3),"",VLOOKUP(VLOOKUP($A16,Centrum!$D$3:$M$130,10,0),Centrum!$A$3:$CB$130,AB$132,0))</f>
        <v/>
      </c>
      <c r="AC16" s="318" t="str">
        <f ca="1">IF(OR($A16="",TYPE(VLOOKUP($A16,Centrum!$D$3:$M$130,10,0))&gt;3),"",VLOOKUP(VLOOKUP($A16,Centrum!$D$3:$M$130,10,0),Centrum!$A$3:$CB$130,AC$132,0))</f>
        <v/>
      </c>
      <c r="AD16" s="318" t="str">
        <f ca="1">IF(OR($A16="",TYPE(VLOOKUP($A16,Centrum!$D$3:$M$130,10,0))&gt;3),"",VLOOKUP(VLOOKUP($A16,Centrum!$D$3:$M$130,10,0),Centrum!$A$3:$CB$130,AD$132,0))</f>
        <v/>
      </c>
      <c r="AK16" s="318" t="str">
        <f ca="1">IF(OR($A16="",TYPE(VLOOKUP($A16,Centrum!$D$3:$M$130,10,0))&gt;3),"",VLOOKUP(VLOOKUP($A16,Centrum!$D$3:$M$130,10,0),Centrum!$A$3:$CB$130,AK$132,0))</f>
        <v/>
      </c>
      <c r="AL16" s="318" t="str">
        <f ca="1">IF(OR($A16="",TYPE(VLOOKUP($A16,Centrum!$D$3:$M$130,10,0))&gt;3),"",VLOOKUP(VLOOKUP($A16,Centrum!$D$3:$M$130,10,0),Centrum!$A$3:$CB$130,AL$132,0))</f>
        <v/>
      </c>
      <c r="AM16" s="318" t="str">
        <f ca="1">IF(OR($A16="",TYPE(VLOOKUP($A16,Centrum!$D$3:$M$130,10,0))&gt;3),"",VLOOKUP(VLOOKUP($A16,Centrum!$D$3:$M$130,10,0),Centrum!$A$3:$CB$130,AM$132,0))</f>
        <v/>
      </c>
      <c r="AT16" s="318" t="str">
        <f ca="1">IF(OR(OR($A16="",TYPE(VLOOKUP($A16,Centrum!$D$3:$M$130,10,0))&gt;3),$A$1&lt;4),"",VLOOKUP(VLOOKUP($A16,Centrum!$D$3:$M$130,10,0),Centrum!$A$3:$CB$130,AT$132,0))</f>
        <v/>
      </c>
      <c r="AU16" s="318" t="str">
        <f ca="1">IF(OR(OR($A16="",TYPE(VLOOKUP($A16,Centrum!$D$3:$M$130,10,0))&gt;3),$A$1&lt;4),"",VLOOKUP(VLOOKUP($A16,Centrum!$D$3:$M$130,10,0),Centrum!$A$3:$CB$130,AU$132,0))</f>
        <v/>
      </c>
      <c r="AV16" s="318" t="str">
        <f ca="1">IF(OR(OR($A16="",TYPE(VLOOKUP($A16,Centrum!$D$3:$M$130,10,0))&gt;3),$A$1&lt;4),"",VLOOKUP(VLOOKUP($A16,Centrum!$D$3:$M$130,10,0),Centrum!$A$3:$CB$130,AV$132,0))</f>
        <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c>
      <c r="C17" s="318" t="str">
        <f ca="1">IF(OR($A17="",TYPE(VLOOKUP($A17,Centrum!$D$3:$M$130,10,0))&gt;3),"",VLOOKUP($A17,Centrum!$D$3:$M$130,10,0))</f>
        <v/>
      </c>
      <c r="E17" s="318" t="str">
        <f ca="1">IF(OR($A17="",TYPE(VLOOKUP($A17,Centrum!$D$3:$M$130,10,0))&gt;3),"",VLOOKUP(VLOOKUP($A17,Centrum!$D$3:$M$130,10,0),Centrum!$A$3:$CB$130,E$132,0))</f>
        <v/>
      </c>
      <c r="F17" s="318" t="str">
        <f ca="1">IF(OR($A17="",TYPE(VLOOKUP($A17,Centrum!$D$3:$M$130,10,0))&gt;3),"",VLOOKUP(VLOOKUP($A17,Centrum!$D$3:$M$130,10,0),Centrum!$A$3:$CB$130,F$132,0))</f>
        <v/>
      </c>
      <c r="G17" s="318" t="str">
        <f ca="1">IF(OR($A17="",TYPE(VLOOKUP($A17,Centrum!$D$3:$M$130,10,0))&gt;3),"",VLOOKUP(VLOOKUP($A17,Centrum!$D$3:$M$130,10,0),Centrum!$A$3:$CB$130,G$132,0))</f>
        <v/>
      </c>
      <c r="H17" s="318" t="e">
        <f ca="1">IF($A17="","",VLOOKUP(VLOOKUP($A17,Centrum!$D$3:$M$130,10,0),Centrum!$A$3:$CB$130,H$132,0))</f>
        <v>#N/A</v>
      </c>
      <c r="I17" s="318" t="e">
        <f ca="1">IF($A17="","",VLOOKUP(VLOOKUP($A17,Centrum!$D$3:$M$130,10,0),Centrum!$A$3:$CB$130,I$132,0))</f>
        <v>#N/A</v>
      </c>
      <c r="J17" s="318" t="str">
        <f ca="1">IF(OR($A17="",TYPE(VLOOKUP($A17,Centrum!$D$3:$M$130,10,0))&gt;3),"",VLOOKUP(VLOOKUP($A17,Centrum!$D$3:$M$130,10,0),Centrum!$A$3:$CB$130,J$132,0))</f>
        <v/>
      </c>
      <c r="L17" s="318" t="str">
        <f ca="1">IF(OR($A17="",TYPE(VLOOKUP($A17,Centrum!$D$3:$M$130,10,0))&gt;3),"",VLOOKUP(VLOOKUP($A17,Centrum!$D$3:$M$130,10,0),Centrum!$A$3:$CB$130,L$132,0))</f>
        <v/>
      </c>
      <c r="M17" s="318" t="str">
        <f ca="1">IF(OR($A17="",TYPE(VLOOKUP($A17,Centrum!$D$3:$M$130,10,0))&gt;3),"",VLOOKUP(VLOOKUP($A17,Centrum!$D$3:$M$130,10,0),Centrum!$A$3:$CB$130,M$132,0))</f>
        <v/>
      </c>
      <c r="N17" s="318" t="str">
        <f ca="1">IF(OR($A17="",TYPE(VLOOKUP($A17,Centrum!$D$3:$M$130,10,0))&gt;3),"",VLOOKUP(VLOOKUP($A17,Centrum!$D$3:$M$130,10,0),Centrum!$A$3:$CB$130,N$132,0))</f>
        <v/>
      </c>
      <c r="O17" s="318" t="str">
        <f ca="1">IF(OR($A17="",TYPE(VLOOKUP($A17,Centrum!$D$3:$M$130,10,0))&gt;3),"",VLOOKUP(VLOOKUP($A17,Centrum!$D$3:$M$130,10,0),Centrum!$A$3:$CB$130,O$132,0))</f>
        <v/>
      </c>
      <c r="P17" s="318" t="str">
        <f ca="1">IF(OR($A17="",TYPE(VLOOKUP($A17,Centrum!$D$3:$M$130,10,0))&gt;3),"",VLOOKUP(VLOOKUP($A17,Centrum!$D$3:$M$130,10,0),Centrum!$A$3:$CB$130,P$132,0))</f>
        <v/>
      </c>
      <c r="Q17" s="318" t="str">
        <f ca="1">IF(OR($A17="",TYPE(VLOOKUP($A17,Centrum!$D$3:$M$130,10,0))&gt;3),"",VLOOKUP(VLOOKUP($A17,Centrum!$D$3:$M$130,10,0),Centrum!$A$3:$CB$130,Q$132,0))</f>
        <v/>
      </c>
      <c r="S17" s="318" t="str">
        <f ca="1">IF(OR($A17="",TYPE(VLOOKUP($A17,Centrum!$D$3:$M$130,10,0))&gt;3),"",VLOOKUP(VLOOKUP($A17,Centrum!$D$3:$M$130,10,0),Centrum!$A$3:$CB$130,S$132,0))</f>
        <v/>
      </c>
      <c r="T17" s="318" t="str">
        <f ca="1">IF(OR($A17="",TYPE(VLOOKUP($A17,Centrum!$D$3:$M$130,10,0))&gt;3),"",VLOOKUP(VLOOKUP($A17,Centrum!$D$3:$M$130,10,0),Centrum!$A$3:$CB$130,T$132,0))</f>
        <v/>
      </c>
      <c r="U17" s="318" t="str">
        <f ca="1">IF(OR($A17="",TYPE(VLOOKUP($A17,Centrum!$D$3:$M$130,10,0))&gt;3),"",VLOOKUP(VLOOKUP($A17,Centrum!$D$3:$M$130,10,0),Centrum!$A$3:$CB$130,U$132,0))</f>
        <v/>
      </c>
      <c r="AB17" s="318" t="str">
        <f ca="1">IF(OR($A17="",TYPE(VLOOKUP($A17,Centrum!$D$3:$M$130,10,0))&gt;3),"",VLOOKUP(VLOOKUP($A17,Centrum!$D$3:$M$130,10,0),Centrum!$A$3:$CB$130,AB$132,0))</f>
        <v/>
      </c>
      <c r="AC17" s="318" t="str">
        <f ca="1">IF(OR($A17="",TYPE(VLOOKUP($A17,Centrum!$D$3:$M$130,10,0))&gt;3),"",VLOOKUP(VLOOKUP($A17,Centrum!$D$3:$M$130,10,0),Centrum!$A$3:$CB$130,AC$132,0))</f>
        <v/>
      </c>
      <c r="AD17" s="318" t="str">
        <f ca="1">IF(OR($A17="",TYPE(VLOOKUP($A17,Centrum!$D$3:$M$130,10,0))&gt;3),"",VLOOKUP(VLOOKUP($A17,Centrum!$D$3:$M$130,10,0),Centrum!$A$3:$CB$130,AD$132,0))</f>
        <v/>
      </c>
      <c r="AK17" s="318" t="str">
        <f ca="1">IF(OR($A17="",TYPE(VLOOKUP($A17,Centrum!$D$3:$M$130,10,0))&gt;3),"",VLOOKUP(VLOOKUP($A17,Centrum!$D$3:$M$130,10,0),Centrum!$A$3:$CB$130,AK$132,0))</f>
        <v/>
      </c>
      <c r="AL17" s="318" t="str">
        <f ca="1">IF(OR($A17="",TYPE(VLOOKUP($A17,Centrum!$D$3:$M$130,10,0))&gt;3),"",VLOOKUP(VLOOKUP($A17,Centrum!$D$3:$M$130,10,0),Centrum!$A$3:$CB$130,AL$132,0))</f>
        <v/>
      </c>
      <c r="AM17" s="318" t="str">
        <f ca="1">IF(OR($A17="",TYPE(VLOOKUP($A17,Centrum!$D$3:$M$130,10,0))&gt;3),"",VLOOKUP(VLOOKUP($A17,Centrum!$D$3:$M$130,10,0),Centrum!$A$3:$CB$130,AM$132,0))</f>
        <v/>
      </c>
      <c r="AT17" s="318" t="str">
        <f ca="1">IF(OR(OR($A17="",TYPE(VLOOKUP($A17,Centrum!$D$3:$M$130,10,0))&gt;3),$A$1&lt;4),"",VLOOKUP(VLOOKUP($A17,Centrum!$D$3:$M$130,10,0),Centrum!$A$3:$CB$130,AT$132,0))</f>
        <v/>
      </c>
      <c r="AU17" s="318" t="str">
        <f ca="1">IF(OR(OR($A17="",TYPE(VLOOKUP($A17,Centrum!$D$3:$M$130,10,0))&gt;3),$A$1&lt;4),"",VLOOKUP(VLOOKUP($A17,Centrum!$D$3:$M$130,10,0),Centrum!$A$3:$CB$130,AU$132,0))</f>
        <v/>
      </c>
      <c r="AV17" s="318" t="str">
        <f ca="1">IF(OR(OR($A17="",TYPE(VLOOKUP($A17,Centrum!$D$3:$M$130,10,0))&gt;3),$A$1&lt;4),"",VLOOKUP(VLOOKUP($A17,Centrum!$D$3:$M$130,10,0),Centrum!$A$3:$CB$130,AV$132,0))</f>
        <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c>
      <c r="C18" s="318" t="str">
        <f ca="1">IF(OR($A18="",TYPE(VLOOKUP($A18,Centrum!$D$3:$M$130,10,0))&gt;3),"",VLOOKUP($A18,Centrum!$D$3:$M$130,10,0))</f>
        <v/>
      </c>
      <c r="E18" s="318" t="str">
        <f ca="1">IF(OR($A18="",TYPE(VLOOKUP($A18,Centrum!$D$3:$M$130,10,0))&gt;3),"",VLOOKUP(VLOOKUP($A18,Centrum!$D$3:$M$130,10,0),Centrum!$A$3:$CB$130,E$132,0))</f>
        <v/>
      </c>
      <c r="F18" s="318" t="str">
        <f ca="1">IF(OR($A18="",TYPE(VLOOKUP($A18,Centrum!$D$3:$M$130,10,0))&gt;3),"",VLOOKUP(VLOOKUP($A18,Centrum!$D$3:$M$130,10,0),Centrum!$A$3:$CB$130,F$132,0))</f>
        <v/>
      </c>
      <c r="G18" s="318" t="str">
        <f ca="1">IF(OR($A18="",TYPE(VLOOKUP($A18,Centrum!$D$3:$M$130,10,0))&gt;3),"",VLOOKUP(VLOOKUP($A18,Centrum!$D$3:$M$130,10,0),Centrum!$A$3:$CB$130,G$132,0))</f>
        <v/>
      </c>
      <c r="H18" s="318" t="e">
        <f ca="1">IF($A18="","",VLOOKUP(VLOOKUP($A18,Centrum!$D$3:$M$130,10,0),Centrum!$A$3:$CB$130,H$132,0))</f>
        <v>#N/A</v>
      </c>
      <c r="I18" s="318" t="e">
        <f ca="1">IF($A18="","",VLOOKUP(VLOOKUP($A18,Centrum!$D$3:$M$130,10,0),Centrum!$A$3:$CB$130,I$132,0))</f>
        <v>#N/A</v>
      </c>
      <c r="J18" s="318" t="str">
        <f ca="1">IF(OR($A18="",TYPE(VLOOKUP($A18,Centrum!$D$3:$M$130,10,0))&gt;3),"",VLOOKUP(VLOOKUP($A18,Centrum!$D$3:$M$130,10,0),Centrum!$A$3:$CB$130,J$132,0))</f>
        <v/>
      </c>
      <c r="L18" s="318" t="str">
        <f ca="1">IF(OR($A18="",TYPE(VLOOKUP($A18,Centrum!$D$3:$M$130,10,0))&gt;3),"",VLOOKUP(VLOOKUP($A18,Centrum!$D$3:$M$130,10,0),Centrum!$A$3:$CB$130,L$132,0))</f>
        <v/>
      </c>
      <c r="M18" s="318" t="str">
        <f ca="1">IF(OR($A18="",TYPE(VLOOKUP($A18,Centrum!$D$3:$M$130,10,0))&gt;3),"",VLOOKUP(VLOOKUP($A18,Centrum!$D$3:$M$130,10,0),Centrum!$A$3:$CB$130,M$132,0))</f>
        <v/>
      </c>
      <c r="N18" s="318" t="str">
        <f ca="1">IF(OR($A18="",TYPE(VLOOKUP($A18,Centrum!$D$3:$M$130,10,0))&gt;3),"",VLOOKUP(VLOOKUP($A18,Centrum!$D$3:$M$130,10,0),Centrum!$A$3:$CB$130,N$132,0))</f>
        <v/>
      </c>
      <c r="O18" s="318" t="str">
        <f ca="1">IF(OR($A18="",TYPE(VLOOKUP($A18,Centrum!$D$3:$M$130,10,0))&gt;3),"",VLOOKUP(VLOOKUP($A18,Centrum!$D$3:$M$130,10,0),Centrum!$A$3:$CB$130,O$132,0))</f>
        <v/>
      </c>
      <c r="P18" s="318" t="str">
        <f ca="1">IF(OR($A18="",TYPE(VLOOKUP($A18,Centrum!$D$3:$M$130,10,0))&gt;3),"",VLOOKUP(VLOOKUP($A18,Centrum!$D$3:$M$130,10,0),Centrum!$A$3:$CB$130,P$132,0))</f>
        <v/>
      </c>
      <c r="Q18" s="318" t="str">
        <f ca="1">IF(OR($A18="",TYPE(VLOOKUP($A18,Centrum!$D$3:$M$130,10,0))&gt;3),"",VLOOKUP(VLOOKUP($A18,Centrum!$D$3:$M$130,10,0),Centrum!$A$3:$CB$130,Q$132,0))</f>
        <v/>
      </c>
      <c r="S18" s="318" t="str">
        <f ca="1">IF(OR($A18="",TYPE(VLOOKUP($A18,Centrum!$D$3:$M$130,10,0))&gt;3),"",VLOOKUP(VLOOKUP($A18,Centrum!$D$3:$M$130,10,0),Centrum!$A$3:$CB$130,S$132,0))</f>
        <v/>
      </c>
      <c r="T18" s="318" t="str">
        <f ca="1">IF(OR($A18="",TYPE(VLOOKUP($A18,Centrum!$D$3:$M$130,10,0))&gt;3),"",VLOOKUP(VLOOKUP($A18,Centrum!$D$3:$M$130,10,0),Centrum!$A$3:$CB$130,T$132,0))</f>
        <v/>
      </c>
      <c r="U18" s="318" t="str">
        <f ca="1">IF(OR($A18="",TYPE(VLOOKUP($A18,Centrum!$D$3:$M$130,10,0))&gt;3),"",VLOOKUP(VLOOKUP($A18,Centrum!$D$3:$M$130,10,0),Centrum!$A$3:$CB$130,U$132,0))</f>
        <v/>
      </c>
      <c r="AB18" s="318" t="str">
        <f ca="1">IF(OR($A18="",TYPE(VLOOKUP($A18,Centrum!$D$3:$M$130,10,0))&gt;3),"",VLOOKUP(VLOOKUP($A18,Centrum!$D$3:$M$130,10,0),Centrum!$A$3:$CB$130,AB$132,0))</f>
        <v/>
      </c>
      <c r="AC18" s="318" t="str">
        <f ca="1">IF(OR($A18="",TYPE(VLOOKUP($A18,Centrum!$D$3:$M$130,10,0))&gt;3),"",VLOOKUP(VLOOKUP($A18,Centrum!$D$3:$M$130,10,0),Centrum!$A$3:$CB$130,AC$132,0))</f>
        <v/>
      </c>
      <c r="AD18" s="318" t="str">
        <f ca="1">IF(OR($A18="",TYPE(VLOOKUP($A18,Centrum!$D$3:$M$130,10,0))&gt;3),"",VLOOKUP(VLOOKUP($A18,Centrum!$D$3:$M$130,10,0),Centrum!$A$3:$CB$130,AD$132,0))</f>
        <v/>
      </c>
      <c r="AK18" s="318" t="str">
        <f ca="1">IF(OR($A18="",TYPE(VLOOKUP($A18,Centrum!$D$3:$M$130,10,0))&gt;3),"",VLOOKUP(VLOOKUP($A18,Centrum!$D$3:$M$130,10,0),Centrum!$A$3:$CB$130,AK$132,0))</f>
        <v/>
      </c>
      <c r="AL18" s="318" t="str">
        <f ca="1">IF(OR($A18="",TYPE(VLOOKUP($A18,Centrum!$D$3:$M$130,10,0))&gt;3),"",VLOOKUP(VLOOKUP($A18,Centrum!$D$3:$M$130,10,0),Centrum!$A$3:$CB$130,AL$132,0))</f>
        <v/>
      </c>
      <c r="AM18" s="318" t="str">
        <f ca="1">IF(OR($A18="",TYPE(VLOOKUP($A18,Centrum!$D$3:$M$130,10,0))&gt;3),"",VLOOKUP(VLOOKUP($A18,Centrum!$D$3:$M$130,10,0),Centrum!$A$3:$CB$130,AM$132,0))</f>
        <v/>
      </c>
      <c r="AT18" s="318" t="str">
        <f ca="1">IF(OR(OR($A18="",TYPE(VLOOKUP($A18,Centrum!$D$3:$M$130,10,0))&gt;3),$A$1&lt;4),"",VLOOKUP(VLOOKUP($A18,Centrum!$D$3:$M$130,10,0),Centrum!$A$3:$CB$130,AT$132,0))</f>
        <v/>
      </c>
      <c r="AU18" s="318" t="str">
        <f ca="1">IF(OR(OR($A18="",TYPE(VLOOKUP($A18,Centrum!$D$3:$M$130,10,0))&gt;3),$A$1&lt;4),"",VLOOKUP(VLOOKUP($A18,Centrum!$D$3:$M$130,10,0),Centrum!$A$3:$CB$130,AU$132,0))</f>
        <v/>
      </c>
      <c r="AV18" s="318" t="str">
        <f ca="1">IF(OR(OR($A18="",TYPE(VLOOKUP($A18,Centrum!$D$3:$M$130,10,0))&gt;3),$A$1&lt;4),"",VLOOKUP(VLOOKUP($A18,Centrum!$D$3:$M$130,10,0),Centrum!$A$3:$CB$130,AV$132,0))</f>
        <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
      </c>
      <c r="C19" s="318" t="str">
        <f ca="1">IF(OR($A19="",TYPE(VLOOKUP($A19,Centrum!$D$3:$M$130,10,0))&gt;3),"",VLOOKUP($A19,Centrum!$D$3:$M$130,10,0))</f>
        <v/>
      </c>
      <c r="E19" s="318" t="str">
        <f ca="1">IF(OR($A19="",TYPE(VLOOKUP($A19,Centrum!$D$3:$M$130,10,0))&gt;3),"",VLOOKUP(VLOOKUP($A19,Centrum!$D$3:$M$130,10,0),Centrum!$A$3:$CB$130,E$132,0))</f>
        <v/>
      </c>
      <c r="F19" s="318" t="str">
        <f ca="1">IF(OR($A19="",TYPE(VLOOKUP($A19,Centrum!$D$3:$M$130,10,0))&gt;3),"",VLOOKUP(VLOOKUP($A19,Centrum!$D$3:$M$130,10,0),Centrum!$A$3:$CB$130,F$132,0))</f>
        <v/>
      </c>
      <c r="G19" s="318" t="str">
        <f ca="1">IF(OR($A19="",TYPE(VLOOKUP($A19,Centrum!$D$3:$M$130,10,0))&gt;3),"",VLOOKUP(VLOOKUP($A19,Centrum!$D$3:$M$130,10,0),Centrum!$A$3:$CB$130,G$132,0))</f>
        <v/>
      </c>
      <c r="H19" s="318" t="e">
        <f ca="1">IF($A19="","",VLOOKUP(VLOOKUP($A19,Centrum!$D$3:$M$130,10,0),Centrum!$A$3:$CB$130,H$132,0))</f>
        <v>#N/A</v>
      </c>
      <c r="I19" s="318" t="e">
        <f ca="1">IF($A19="","",VLOOKUP(VLOOKUP($A19,Centrum!$D$3:$M$130,10,0),Centrum!$A$3:$CB$130,I$132,0))</f>
        <v>#N/A</v>
      </c>
      <c r="J19" s="318" t="str">
        <f ca="1">IF(OR($A19="",TYPE(VLOOKUP($A19,Centrum!$D$3:$M$130,10,0))&gt;3),"",VLOOKUP(VLOOKUP($A19,Centrum!$D$3:$M$130,10,0),Centrum!$A$3:$CB$130,J$132,0))</f>
        <v/>
      </c>
      <c r="L19" s="318" t="str">
        <f ca="1">IF(OR($A19="",TYPE(VLOOKUP($A19,Centrum!$D$3:$M$130,10,0))&gt;3),"",VLOOKUP(VLOOKUP($A19,Centrum!$D$3:$M$130,10,0),Centrum!$A$3:$CB$130,L$132,0))</f>
        <v/>
      </c>
      <c r="M19" s="318" t="str">
        <f ca="1">IF(OR($A19="",TYPE(VLOOKUP($A19,Centrum!$D$3:$M$130,10,0))&gt;3),"",VLOOKUP(VLOOKUP($A19,Centrum!$D$3:$M$130,10,0),Centrum!$A$3:$CB$130,M$132,0))</f>
        <v/>
      </c>
      <c r="N19" s="318" t="str">
        <f ca="1">IF(OR($A19="",TYPE(VLOOKUP($A19,Centrum!$D$3:$M$130,10,0))&gt;3),"",VLOOKUP(VLOOKUP($A19,Centrum!$D$3:$M$130,10,0),Centrum!$A$3:$CB$130,N$132,0))</f>
        <v/>
      </c>
      <c r="O19" s="318" t="str">
        <f ca="1">IF(OR($A19="",TYPE(VLOOKUP($A19,Centrum!$D$3:$M$130,10,0))&gt;3),"",VLOOKUP(VLOOKUP($A19,Centrum!$D$3:$M$130,10,0),Centrum!$A$3:$CB$130,O$132,0))</f>
        <v/>
      </c>
      <c r="P19" s="318" t="str">
        <f ca="1">IF(OR($A19="",TYPE(VLOOKUP($A19,Centrum!$D$3:$M$130,10,0))&gt;3),"",VLOOKUP(VLOOKUP($A19,Centrum!$D$3:$M$130,10,0),Centrum!$A$3:$CB$130,P$132,0))</f>
        <v/>
      </c>
      <c r="Q19" s="318" t="str">
        <f ca="1">IF(OR($A19="",TYPE(VLOOKUP($A19,Centrum!$D$3:$M$130,10,0))&gt;3),"",VLOOKUP(VLOOKUP($A19,Centrum!$D$3:$M$130,10,0),Centrum!$A$3:$CB$130,Q$132,0))</f>
        <v/>
      </c>
      <c r="S19" s="318" t="str">
        <f ca="1">IF(OR($A19="",TYPE(VLOOKUP($A19,Centrum!$D$3:$M$130,10,0))&gt;3),"",VLOOKUP(VLOOKUP($A19,Centrum!$D$3:$M$130,10,0),Centrum!$A$3:$CB$130,S$132,0))</f>
        <v/>
      </c>
      <c r="T19" s="318" t="str">
        <f ca="1">IF(OR($A19="",TYPE(VLOOKUP($A19,Centrum!$D$3:$M$130,10,0))&gt;3),"",VLOOKUP(VLOOKUP($A19,Centrum!$D$3:$M$130,10,0),Centrum!$A$3:$CB$130,T$132,0))</f>
        <v/>
      </c>
      <c r="U19" s="318" t="str">
        <f ca="1">IF(OR($A19="",TYPE(VLOOKUP($A19,Centrum!$D$3:$M$130,10,0))&gt;3),"",VLOOKUP(VLOOKUP($A19,Centrum!$D$3:$M$130,10,0),Centrum!$A$3:$CB$130,U$132,0))</f>
        <v/>
      </c>
      <c r="AB19" s="318" t="str">
        <f ca="1">IF(OR($A19="",TYPE(VLOOKUP($A19,Centrum!$D$3:$M$130,10,0))&gt;3),"",VLOOKUP(VLOOKUP($A19,Centrum!$D$3:$M$130,10,0),Centrum!$A$3:$CB$130,AB$132,0))</f>
        <v/>
      </c>
      <c r="AC19" s="318" t="str">
        <f ca="1">IF(OR($A19="",TYPE(VLOOKUP($A19,Centrum!$D$3:$M$130,10,0))&gt;3),"",VLOOKUP(VLOOKUP($A19,Centrum!$D$3:$M$130,10,0),Centrum!$A$3:$CB$130,AC$132,0))</f>
        <v/>
      </c>
      <c r="AD19" s="318" t="str">
        <f ca="1">IF(OR($A19="",TYPE(VLOOKUP($A19,Centrum!$D$3:$M$130,10,0))&gt;3),"",VLOOKUP(VLOOKUP($A19,Centrum!$D$3:$M$130,10,0),Centrum!$A$3:$CB$130,AD$132,0))</f>
        <v/>
      </c>
      <c r="AK19" s="318" t="str">
        <f ca="1">IF(OR($A19="",TYPE(VLOOKUP($A19,Centrum!$D$3:$M$130,10,0))&gt;3),"",VLOOKUP(VLOOKUP($A19,Centrum!$D$3:$M$130,10,0),Centrum!$A$3:$CB$130,AK$132,0))</f>
        <v/>
      </c>
      <c r="AL19" s="318" t="str">
        <f ca="1">IF(OR($A19="",TYPE(VLOOKUP($A19,Centrum!$D$3:$M$130,10,0))&gt;3),"",VLOOKUP(VLOOKUP($A19,Centrum!$D$3:$M$130,10,0),Centrum!$A$3:$CB$130,AL$132,0))</f>
        <v/>
      </c>
      <c r="AM19" s="318" t="str">
        <f ca="1">IF(OR($A19="",TYPE(VLOOKUP($A19,Centrum!$D$3:$M$130,10,0))&gt;3),"",VLOOKUP(VLOOKUP($A19,Centrum!$D$3:$M$130,10,0),Centrum!$A$3:$CB$130,AM$132,0))</f>
        <v/>
      </c>
      <c r="AT19" s="318" t="str">
        <f ca="1">IF(OR(OR($A19="",TYPE(VLOOKUP($A19,Centrum!$D$3:$M$130,10,0))&gt;3),$A$1&lt;4),"",VLOOKUP(VLOOKUP($A19,Centrum!$D$3:$M$130,10,0),Centrum!$A$3:$CB$130,AT$132,0))</f>
        <v/>
      </c>
      <c r="AU19" s="318" t="str">
        <f ca="1">IF(OR(OR($A19="",TYPE(VLOOKUP($A19,Centrum!$D$3:$M$130,10,0))&gt;3),$A$1&lt;4),"",VLOOKUP(VLOOKUP($A19,Centrum!$D$3:$M$130,10,0),Centrum!$A$3:$CB$130,AU$132,0))</f>
        <v/>
      </c>
      <c r="AV19" s="318" t="str">
        <f ca="1">IF(OR(OR($A19="",TYPE(VLOOKUP($A19,Centrum!$D$3:$M$130,10,0))&gt;3),$A$1&lt;4),"",VLOOKUP(VLOOKUP($A19,Centrum!$D$3:$M$130,10,0),Centrum!$A$3:$CB$130,AV$132,0))</f>
        <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
      </c>
      <c r="C20" s="318" t="str">
        <f ca="1">IF(OR($A20="",TYPE(VLOOKUP($A20,Centrum!$D$3:$M$130,10,0))&gt;3),"",VLOOKUP($A20,Centrum!$D$3:$M$130,10,0))</f>
        <v/>
      </c>
      <c r="E20" s="318" t="str">
        <f ca="1">IF(OR($A20="",TYPE(VLOOKUP($A20,Centrum!$D$3:$M$130,10,0))&gt;3),"",VLOOKUP(VLOOKUP($A20,Centrum!$D$3:$M$130,10,0),Centrum!$A$3:$CB$130,E$132,0))</f>
        <v/>
      </c>
      <c r="F20" s="318" t="str">
        <f ca="1">IF(OR($A20="",TYPE(VLOOKUP($A20,Centrum!$D$3:$M$130,10,0))&gt;3),"",VLOOKUP(VLOOKUP($A20,Centrum!$D$3:$M$130,10,0),Centrum!$A$3:$CB$130,F$132,0))</f>
        <v/>
      </c>
      <c r="G20" s="318" t="str">
        <f ca="1">IF(OR($A20="",TYPE(VLOOKUP($A20,Centrum!$D$3:$M$130,10,0))&gt;3),"",VLOOKUP(VLOOKUP($A20,Centrum!$D$3:$M$130,10,0),Centrum!$A$3:$CB$130,G$132,0))</f>
        <v/>
      </c>
      <c r="H20" s="318" t="e">
        <f ca="1">IF($A20="","",VLOOKUP(VLOOKUP($A20,Centrum!$D$3:$M$130,10,0),Centrum!$A$3:$CB$130,H$132,0))</f>
        <v>#N/A</v>
      </c>
      <c r="I20" s="318" t="e">
        <f ca="1">IF($A20="","",VLOOKUP(VLOOKUP($A20,Centrum!$D$3:$M$130,10,0),Centrum!$A$3:$CB$130,I$132,0))</f>
        <v>#N/A</v>
      </c>
      <c r="J20" s="318" t="str">
        <f ca="1">IF(OR($A20="",TYPE(VLOOKUP($A20,Centrum!$D$3:$M$130,10,0))&gt;3),"",VLOOKUP(VLOOKUP($A20,Centrum!$D$3:$M$130,10,0),Centrum!$A$3:$CB$130,J$132,0))</f>
        <v/>
      </c>
      <c r="L20" s="318" t="str">
        <f ca="1">IF(OR($A20="",TYPE(VLOOKUP($A20,Centrum!$D$3:$M$130,10,0))&gt;3),"",VLOOKUP(VLOOKUP($A20,Centrum!$D$3:$M$130,10,0),Centrum!$A$3:$CB$130,L$132,0))</f>
        <v/>
      </c>
      <c r="M20" s="318" t="str">
        <f ca="1">IF(OR($A20="",TYPE(VLOOKUP($A20,Centrum!$D$3:$M$130,10,0))&gt;3),"",VLOOKUP(VLOOKUP($A20,Centrum!$D$3:$M$130,10,0),Centrum!$A$3:$CB$130,M$132,0))</f>
        <v/>
      </c>
      <c r="N20" s="318" t="str">
        <f ca="1">IF(OR($A20="",TYPE(VLOOKUP($A20,Centrum!$D$3:$M$130,10,0))&gt;3),"",VLOOKUP(VLOOKUP($A20,Centrum!$D$3:$M$130,10,0),Centrum!$A$3:$CB$130,N$132,0))</f>
        <v/>
      </c>
      <c r="O20" s="318" t="str">
        <f ca="1">IF(OR($A20="",TYPE(VLOOKUP($A20,Centrum!$D$3:$M$130,10,0))&gt;3),"",VLOOKUP(VLOOKUP($A20,Centrum!$D$3:$M$130,10,0),Centrum!$A$3:$CB$130,O$132,0))</f>
        <v/>
      </c>
      <c r="P20" s="318" t="str">
        <f ca="1">IF(OR($A20="",TYPE(VLOOKUP($A20,Centrum!$D$3:$M$130,10,0))&gt;3),"",VLOOKUP(VLOOKUP($A20,Centrum!$D$3:$M$130,10,0),Centrum!$A$3:$CB$130,P$132,0))</f>
        <v/>
      </c>
      <c r="Q20" s="318" t="str">
        <f ca="1">IF(OR($A20="",TYPE(VLOOKUP($A20,Centrum!$D$3:$M$130,10,0))&gt;3),"",VLOOKUP(VLOOKUP($A20,Centrum!$D$3:$M$130,10,0),Centrum!$A$3:$CB$130,Q$132,0))</f>
        <v/>
      </c>
      <c r="S20" s="318" t="str">
        <f ca="1">IF(OR($A20="",TYPE(VLOOKUP($A20,Centrum!$D$3:$M$130,10,0))&gt;3),"",VLOOKUP(VLOOKUP($A20,Centrum!$D$3:$M$130,10,0),Centrum!$A$3:$CB$130,S$132,0))</f>
        <v/>
      </c>
      <c r="T20" s="318" t="str">
        <f ca="1">IF(OR($A20="",TYPE(VLOOKUP($A20,Centrum!$D$3:$M$130,10,0))&gt;3),"",VLOOKUP(VLOOKUP($A20,Centrum!$D$3:$M$130,10,0),Centrum!$A$3:$CB$130,T$132,0))</f>
        <v/>
      </c>
      <c r="U20" s="318" t="str">
        <f ca="1">IF(OR($A20="",TYPE(VLOOKUP($A20,Centrum!$D$3:$M$130,10,0))&gt;3),"",VLOOKUP(VLOOKUP($A20,Centrum!$D$3:$M$130,10,0),Centrum!$A$3:$CB$130,U$132,0))</f>
        <v/>
      </c>
      <c r="AB20" s="318" t="str">
        <f ca="1">IF(OR($A20="",TYPE(VLOOKUP($A20,Centrum!$D$3:$M$130,10,0))&gt;3),"",VLOOKUP(VLOOKUP($A20,Centrum!$D$3:$M$130,10,0),Centrum!$A$3:$CB$130,AB$132,0))</f>
        <v/>
      </c>
      <c r="AC20" s="318" t="str">
        <f ca="1">IF(OR($A20="",TYPE(VLOOKUP($A20,Centrum!$D$3:$M$130,10,0))&gt;3),"",VLOOKUP(VLOOKUP($A20,Centrum!$D$3:$M$130,10,0),Centrum!$A$3:$CB$130,AC$132,0))</f>
        <v/>
      </c>
      <c r="AD20" s="318" t="str">
        <f ca="1">IF(OR($A20="",TYPE(VLOOKUP($A20,Centrum!$D$3:$M$130,10,0))&gt;3),"",VLOOKUP(VLOOKUP($A20,Centrum!$D$3:$M$130,10,0),Centrum!$A$3:$CB$130,AD$132,0))</f>
        <v/>
      </c>
      <c r="AK20" s="318" t="str">
        <f ca="1">IF(OR($A20="",TYPE(VLOOKUP($A20,Centrum!$D$3:$M$130,10,0))&gt;3),"",VLOOKUP(VLOOKUP($A20,Centrum!$D$3:$M$130,10,0),Centrum!$A$3:$CB$130,AK$132,0))</f>
        <v/>
      </c>
      <c r="AL20" s="318" t="str">
        <f ca="1">IF(OR($A20="",TYPE(VLOOKUP($A20,Centrum!$D$3:$M$130,10,0))&gt;3),"",VLOOKUP(VLOOKUP($A20,Centrum!$D$3:$M$130,10,0),Centrum!$A$3:$CB$130,AL$132,0))</f>
        <v/>
      </c>
      <c r="AM20" s="318" t="str">
        <f ca="1">IF(OR($A20="",TYPE(VLOOKUP($A20,Centrum!$D$3:$M$130,10,0))&gt;3),"",VLOOKUP(VLOOKUP($A20,Centrum!$D$3:$M$130,10,0),Centrum!$A$3:$CB$130,AM$132,0))</f>
        <v/>
      </c>
      <c r="AT20" s="318" t="str">
        <f ca="1">IF(OR(OR($A20="",TYPE(VLOOKUP($A20,Centrum!$D$3:$M$130,10,0))&gt;3),$A$1&lt;4),"",VLOOKUP(VLOOKUP($A20,Centrum!$D$3:$M$130,10,0),Centrum!$A$3:$CB$130,AT$132,0))</f>
        <v/>
      </c>
      <c r="AU20" s="318" t="str">
        <f ca="1">IF(OR(OR($A20="",TYPE(VLOOKUP($A20,Centrum!$D$3:$M$130,10,0))&gt;3),$A$1&lt;4),"",VLOOKUP(VLOOKUP($A20,Centrum!$D$3:$M$130,10,0),Centrum!$A$3:$CB$130,AU$132,0))</f>
        <v/>
      </c>
      <c r="AV20" s="318" t="str">
        <f ca="1">IF(OR(OR($A20="",TYPE(VLOOKUP($A20,Centrum!$D$3:$M$130,10,0))&gt;3),$A$1&lt;4),"",VLOOKUP(VLOOKUP($A20,Centrum!$D$3:$M$130,10,0),Centrum!$A$3:$CB$130,AV$132,0))</f>
        <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
      </c>
      <c r="C21" s="318" t="str">
        <f ca="1">IF(OR($A21="",TYPE(VLOOKUP($A21,Centrum!$D$3:$M$130,10,0))&gt;3),"",VLOOKUP($A21,Centrum!$D$3:$M$130,10,0))</f>
        <v/>
      </c>
      <c r="E21" s="318" t="str">
        <f ca="1">IF(OR($A21="",TYPE(VLOOKUP($A21,Centrum!$D$3:$M$130,10,0))&gt;3),"",VLOOKUP(VLOOKUP($A21,Centrum!$D$3:$M$130,10,0),Centrum!$A$3:$CB$130,E$132,0))</f>
        <v/>
      </c>
      <c r="F21" s="318" t="str">
        <f ca="1">IF(OR($A21="",TYPE(VLOOKUP($A21,Centrum!$D$3:$M$130,10,0))&gt;3),"",VLOOKUP(VLOOKUP($A21,Centrum!$D$3:$M$130,10,0),Centrum!$A$3:$CB$130,F$132,0))</f>
        <v/>
      </c>
      <c r="G21" s="318" t="str">
        <f ca="1">IF(OR($A21="",TYPE(VLOOKUP($A21,Centrum!$D$3:$M$130,10,0))&gt;3),"",VLOOKUP(VLOOKUP($A21,Centrum!$D$3:$M$130,10,0),Centrum!$A$3:$CB$130,G$132,0))</f>
        <v/>
      </c>
      <c r="H21" s="318" t="e">
        <f ca="1">IF($A21="","",VLOOKUP(VLOOKUP($A21,Centrum!$D$3:$M$130,10,0),Centrum!$A$3:$CB$130,H$132,0))</f>
        <v>#N/A</v>
      </c>
      <c r="I21" s="318" t="e">
        <f ca="1">IF($A21="","",VLOOKUP(VLOOKUP($A21,Centrum!$D$3:$M$130,10,0),Centrum!$A$3:$CB$130,I$132,0))</f>
        <v>#N/A</v>
      </c>
      <c r="J21" s="318" t="str">
        <f ca="1">IF(OR($A21="",TYPE(VLOOKUP($A21,Centrum!$D$3:$M$130,10,0))&gt;3),"",VLOOKUP(VLOOKUP($A21,Centrum!$D$3:$M$130,10,0),Centrum!$A$3:$CB$130,J$132,0))</f>
        <v/>
      </c>
      <c r="L21" s="318" t="str">
        <f ca="1">IF(OR($A21="",TYPE(VLOOKUP($A21,Centrum!$D$3:$M$130,10,0))&gt;3),"",VLOOKUP(VLOOKUP($A21,Centrum!$D$3:$M$130,10,0),Centrum!$A$3:$CB$130,L$132,0))</f>
        <v/>
      </c>
      <c r="M21" s="318" t="str">
        <f ca="1">IF(OR($A21="",TYPE(VLOOKUP($A21,Centrum!$D$3:$M$130,10,0))&gt;3),"",VLOOKUP(VLOOKUP($A21,Centrum!$D$3:$M$130,10,0),Centrum!$A$3:$CB$130,M$132,0))</f>
        <v/>
      </c>
      <c r="N21" s="318" t="str">
        <f ca="1">IF(OR($A21="",TYPE(VLOOKUP($A21,Centrum!$D$3:$M$130,10,0))&gt;3),"",VLOOKUP(VLOOKUP($A21,Centrum!$D$3:$M$130,10,0),Centrum!$A$3:$CB$130,N$132,0))</f>
        <v/>
      </c>
      <c r="O21" s="318" t="str">
        <f ca="1">IF(OR($A21="",TYPE(VLOOKUP($A21,Centrum!$D$3:$M$130,10,0))&gt;3),"",VLOOKUP(VLOOKUP($A21,Centrum!$D$3:$M$130,10,0),Centrum!$A$3:$CB$130,O$132,0))</f>
        <v/>
      </c>
      <c r="P21" s="318" t="str">
        <f ca="1">IF(OR($A21="",TYPE(VLOOKUP($A21,Centrum!$D$3:$M$130,10,0))&gt;3),"",VLOOKUP(VLOOKUP($A21,Centrum!$D$3:$M$130,10,0),Centrum!$A$3:$CB$130,P$132,0))</f>
        <v/>
      </c>
      <c r="Q21" s="318" t="str">
        <f ca="1">IF(OR($A21="",TYPE(VLOOKUP($A21,Centrum!$D$3:$M$130,10,0))&gt;3),"",VLOOKUP(VLOOKUP($A21,Centrum!$D$3:$M$130,10,0),Centrum!$A$3:$CB$130,Q$132,0))</f>
        <v/>
      </c>
      <c r="S21" s="318" t="str">
        <f ca="1">IF(OR($A21="",TYPE(VLOOKUP($A21,Centrum!$D$3:$M$130,10,0))&gt;3),"",VLOOKUP(VLOOKUP($A21,Centrum!$D$3:$M$130,10,0),Centrum!$A$3:$CB$130,S$132,0))</f>
        <v/>
      </c>
      <c r="T21" s="318" t="str">
        <f ca="1">IF(OR($A21="",TYPE(VLOOKUP($A21,Centrum!$D$3:$M$130,10,0))&gt;3),"",VLOOKUP(VLOOKUP($A21,Centrum!$D$3:$M$130,10,0),Centrum!$A$3:$CB$130,T$132,0))</f>
        <v/>
      </c>
      <c r="U21" s="318" t="str">
        <f ca="1">IF(OR($A21="",TYPE(VLOOKUP($A21,Centrum!$D$3:$M$130,10,0))&gt;3),"",VLOOKUP(VLOOKUP($A21,Centrum!$D$3:$M$130,10,0),Centrum!$A$3:$CB$130,U$132,0))</f>
        <v/>
      </c>
      <c r="AB21" s="318" t="str">
        <f ca="1">IF(OR($A21="",TYPE(VLOOKUP($A21,Centrum!$D$3:$M$130,10,0))&gt;3),"",VLOOKUP(VLOOKUP($A21,Centrum!$D$3:$M$130,10,0),Centrum!$A$3:$CB$130,AB$132,0))</f>
        <v/>
      </c>
      <c r="AC21" s="318" t="str">
        <f ca="1">IF(OR($A21="",TYPE(VLOOKUP($A21,Centrum!$D$3:$M$130,10,0))&gt;3),"",VLOOKUP(VLOOKUP($A21,Centrum!$D$3:$M$130,10,0),Centrum!$A$3:$CB$130,AC$132,0))</f>
        <v/>
      </c>
      <c r="AD21" s="318" t="str">
        <f ca="1">IF(OR($A21="",TYPE(VLOOKUP($A21,Centrum!$D$3:$M$130,10,0))&gt;3),"",VLOOKUP(VLOOKUP($A21,Centrum!$D$3:$M$130,10,0),Centrum!$A$3:$CB$130,AD$132,0))</f>
        <v/>
      </c>
      <c r="AK21" s="318" t="str">
        <f ca="1">IF(OR($A21="",TYPE(VLOOKUP($A21,Centrum!$D$3:$M$130,10,0))&gt;3),"",VLOOKUP(VLOOKUP($A21,Centrum!$D$3:$M$130,10,0),Centrum!$A$3:$CB$130,AK$132,0))</f>
        <v/>
      </c>
      <c r="AL21" s="318" t="str">
        <f ca="1">IF(OR($A21="",TYPE(VLOOKUP($A21,Centrum!$D$3:$M$130,10,0))&gt;3),"",VLOOKUP(VLOOKUP($A21,Centrum!$D$3:$M$130,10,0),Centrum!$A$3:$CB$130,AL$132,0))</f>
        <v/>
      </c>
      <c r="AM21" s="318" t="str">
        <f ca="1">IF(OR($A21="",TYPE(VLOOKUP($A21,Centrum!$D$3:$M$130,10,0))&gt;3),"",VLOOKUP(VLOOKUP($A21,Centrum!$D$3:$M$130,10,0),Centrum!$A$3:$CB$130,AM$132,0))</f>
        <v/>
      </c>
      <c r="AT21" s="318" t="str">
        <f ca="1">IF(OR(OR($A21="",TYPE(VLOOKUP($A21,Centrum!$D$3:$M$130,10,0))&gt;3),$A$1&lt;4),"",VLOOKUP(VLOOKUP($A21,Centrum!$D$3:$M$130,10,0),Centrum!$A$3:$CB$130,AT$132,0))</f>
        <v/>
      </c>
      <c r="AU21" s="318" t="str">
        <f ca="1">IF(OR(OR($A21="",TYPE(VLOOKUP($A21,Centrum!$D$3:$M$130,10,0))&gt;3),$A$1&lt;4),"",VLOOKUP(VLOOKUP($A21,Centrum!$D$3:$M$130,10,0),Centrum!$A$3:$CB$130,AU$132,0))</f>
        <v/>
      </c>
      <c r="AV21" s="318" t="str">
        <f ca="1">IF(OR(OR($A21="",TYPE(VLOOKUP($A21,Centrum!$D$3:$M$130,10,0))&gt;3),$A$1&lt;4),"",VLOOKUP(VLOOKUP($A21,Centrum!$D$3:$M$130,10,0),Centrum!$A$3:$CB$130,AV$132,0))</f>
        <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c>
      <c r="C22" s="318" t="str">
        <f ca="1">IF(OR($A22="",TYPE(VLOOKUP($A22,Centrum!$D$3:$M$130,10,0))&gt;3),"",VLOOKUP($A22,Centrum!$D$3:$M$130,10,0))</f>
        <v/>
      </c>
      <c r="E22" s="318" t="str">
        <f ca="1">IF(OR($A22="",TYPE(VLOOKUP($A22,Centrum!$D$3:$M$130,10,0))&gt;3),"",VLOOKUP(VLOOKUP($A22,Centrum!$D$3:$M$130,10,0),Centrum!$A$3:$CB$130,E$132,0))</f>
        <v/>
      </c>
      <c r="F22" s="318" t="str">
        <f ca="1">IF(OR($A22="",TYPE(VLOOKUP($A22,Centrum!$D$3:$M$130,10,0))&gt;3),"",VLOOKUP(VLOOKUP($A22,Centrum!$D$3:$M$130,10,0),Centrum!$A$3:$CB$130,F$132,0))</f>
        <v/>
      </c>
      <c r="G22" s="318" t="str">
        <f ca="1">IF(OR($A22="",TYPE(VLOOKUP($A22,Centrum!$D$3:$M$130,10,0))&gt;3),"",VLOOKUP(VLOOKUP($A22,Centrum!$D$3:$M$130,10,0),Centrum!$A$3:$CB$130,G$132,0))</f>
        <v/>
      </c>
      <c r="H22" s="318" t="e">
        <f ca="1">IF($A22="","",VLOOKUP(VLOOKUP($A22,Centrum!$D$3:$M$130,10,0),Centrum!$A$3:$CB$130,H$132,0))</f>
        <v>#N/A</v>
      </c>
      <c r="I22" s="318" t="e">
        <f ca="1">IF($A22="","",VLOOKUP(VLOOKUP($A22,Centrum!$D$3:$M$130,10,0),Centrum!$A$3:$CB$130,I$132,0))</f>
        <v>#N/A</v>
      </c>
      <c r="J22" s="318" t="str">
        <f ca="1">IF(OR($A22="",TYPE(VLOOKUP($A22,Centrum!$D$3:$M$130,10,0))&gt;3),"",VLOOKUP(VLOOKUP($A22,Centrum!$D$3:$M$130,10,0),Centrum!$A$3:$CB$130,J$132,0))</f>
        <v/>
      </c>
      <c r="L22" s="318" t="str">
        <f ca="1">IF(OR($A22="",TYPE(VLOOKUP($A22,Centrum!$D$3:$M$130,10,0))&gt;3),"",VLOOKUP(VLOOKUP($A22,Centrum!$D$3:$M$130,10,0),Centrum!$A$3:$CB$130,L$132,0))</f>
        <v/>
      </c>
      <c r="M22" s="318" t="str">
        <f ca="1">IF(OR($A22="",TYPE(VLOOKUP($A22,Centrum!$D$3:$M$130,10,0))&gt;3),"",VLOOKUP(VLOOKUP($A22,Centrum!$D$3:$M$130,10,0),Centrum!$A$3:$CB$130,M$132,0))</f>
        <v/>
      </c>
      <c r="N22" s="318" t="str">
        <f ca="1">IF(OR($A22="",TYPE(VLOOKUP($A22,Centrum!$D$3:$M$130,10,0))&gt;3),"",VLOOKUP(VLOOKUP($A22,Centrum!$D$3:$M$130,10,0),Centrum!$A$3:$CB$130,N$132,0))</f>
        <v/>
      </c>
      <c r="O22" s="318" t="str">
        <f ca="1">IF(OR($A22="",TYPE(VLOOKUP($A22,Centrum!$D$3:$M$130,10,0))&gt;3),"",VLOOKUP(VLOOKUP($A22,Centrum!$D$3:$M$130,10,0),Centrum!$A$3:$CB$130,O$132,0))</f>
        <v/>
      </c>
      <c r="P22" s="318" t="str">
        <f ca="1">IF(OR($A22="",TYPE(VLOOKUP($A22,Centrum!$D$3:$M$130,10,0))&gt;3),"",VLOOKUP(VLOOKUP($A22,Centrum!$D$3:$M$130,10,0),Centrum!$A$3:$CB$130,P$132,0))</f>
        <v/>
      </c>
      <c r="Q22" s="318" t="str">
        <f ca="1">IF(OR($A22="",TYPE(VLOOKUP($A22,Centrum!$D$3:$M$130,10,0))&gt;3),"",VLOOKUP(VLOOKUP($A22,Centrum!$D$3:$M$130,10,0),Centrum!$A$3:$CB$130,Q$132,0))</f>
        <v/>
      </c>
      <c r="S22" s="318" t="str">
        <f ca="1">IF(OR($A22="",TYPE(VLOOKUP($A22,Centrum!$D$3:$M$130,10,0))&gt;3),"",VLOOKUP(VLOOKUP($A22,Centrum!$D$3:$M$130,10,0),Centrum!$A$3:$CB$130,S$132,0))</f>
        <v/>
      </c>
      <c r="T22" s="318" t="str">
        <f ca="1">IF(OR($A22="",TYPE(VLOOKUP($A22,Centrum!$D$3:$M$130,10,0))&gt;3),"",VLOOKUP(VLOOKUP($A22,Centrum!$D$3:$M$130,10,0),Centrum!$A$3:$CB$130,T$132,0))</f>
        <v/>
      </c>
      <c r="U22" s="318" t="str">
        <f ca="1">IF(OR($A22="",TYPE(VLOOKUP($A22,Centrum!$D$3:$M$130,10,0))&gt;3),"",VLOOKUP(VLOOKUP($A22,Centrum!$D$3:$M$130,10,0),Centrum!$A$3:$CB$130,U$132,0))</f>
        <v/>
      </c>
      <c r="AB22" s="318" t="str">
        <f ca="1">IF(OR($A22="",TYPE(VLOOKUP($A22,Centrum!$D$3:$M$130,10,0))&gt;3),"",VLOOKUP(VLOOKUP($A22,Centrum!$D$3:$M$130,10,0),Centrum!$A$3:$CB$130,AB$132,0))</f>
        <v/>
      </c>
      <c r="AC22" s="318" t="str">
        <f ca="1">IF(OR($A22="",TYPE(VLOOKUP($A22,Centrum!$D$3:$M$130,10,0))&gt;3),"",VLOOKUP(VLOOKUP($A22,Centrum!$D$3:$M$130,10,0),Centrum!$A$3:$CB$130,AC$132,0))</f>
        <v/>
      </c>
      <c r="AD22" s="318" t="str">
        <f ca="1">IF(OR($A22="",TYPE(VLOOKUP($A22,Centrum!$D$3:$M$130,10,0))&gt;3),"",VLOOKUP(VLOOKUP($A22,Centrum!$D$3:$M$130,10,0),Centrum!$A$3:$CB$130,AD$132,0))</f>
        <v/>
      </c>
      <c r="AK22" s="318" t="str">
        <f ca="1">IF(OR($A22="",TYPE(VLOOKUP($A22,Centrum!$D$3:$M$130,10,0))&gt;3),"",VLOOKUP(VLOOKUP($A22,Centrum!$D$3:$M$130,10,0),Centrum!$A$3:$CB$130,AK$132,0))</f>
        <v/>
      </c>
      <c r="AL22" s="318" t="str">
        <f ca="1">IF(OR($A22="",TYPE(VLOOKUP($A22,Centrum!$D$3:$M$130,10,0))&gt;3),"",VLOOKUP(VLOOKUP($A22,Centrum!$D$3:$M$130,10,0),Centrum!$A$3:$CB$130,AL$132,0))</f>
        <v/>
      </c>
      <c r="AM22" s="318" t="str">
        <f ca="1">IF(OR($A22="",TYPE(VLOOKUP($A22,Centrum!$D$3:$M$130,10,0))&gt;3),"",VLOOKUP(VLOOKUP($A22,Centrum!$D$3:$M$130,10,0),Centrum!$A$3:$CB$130,AM$132,0))</f>
        <v/>
      </c>
      <c r="AT22" s="318" t="str">
        <f ca="1">IF(OR(OR($A22="",TYPE(VLOOKUP($A22,Centrum!$D$3:$M$130,10,0))&gt;3),$A$1&lt;4),"",VLOOKUP(VLOOKUP($A22,Centrum!$D$3:$M$130,10,0),Centrum!$A$3:$CB$130,AT$132,0))</f>
        <v/>
      </c>
      <c r="AU22" s="318" t="str">
        <f ca="1">IF(OR(OR($A22="",TYPE(VLOOKUP($A22,Centrum!$D$3:$M$130,10,0))&gt;3),$A$1&lt;4),"",VLOOKUP(VLOOKUP($A22,Centrum!$D$3:$M$130,10,0),Centrum!$A$3:$CB$130,AU$132,0))</f>
        <v/>
      </c>
      <c r="AV22" s="318" t="str">
        <f ca="1">IF(OR(OR($A22="",TYPE(VLOOKUP($A22,Centrum!$D$3:$M$130,10,0))&gt;3),$A$1&lt;4),"",VLOOKUP(VLOOKUP($A22,Centrum!$D$3:$M$130,10,0),Centrum!$A$3:$CB$130,AV$132,0))</f>
        <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e">
        <f ca="1">IF($A23="","",VLOOKUP(VLOOKUP($A23,Centrum!$D$3:$M$130,10,0),Centrum!$A$3:$CB$130,H$132,0))</f>
        <v>#N/A</v>
      </c>
      <c r="I23" s="318" t="e">
        <f ca="1">IF($A23="","",VLOOKUP(VLOOKUP($A23,Centrum!$D$3:$M$130,10,0),Centrum!$A$3:$CB$130,I$132,0))</f>
        <v>#N/A</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e">
        <f ca="1">IF($A24="","",VLOOKUP(VLOOKUP($A24,Centrum!$D$3:$M$130,10,0),Centrum!$A$3:$CB$130,H$132,0))</f>
        <v>#N/A</v>
      </c>
      <c r="I24" s="318" t="e">
        <f ca="1">IF($A24="","",VLOOKUP(VLOOKUP($A24,Centrum!$D$3:$M$130,10,0),Centrum!$A$3:$CB$130,I$132,0))</f>
        <v>#N/A</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e">
        <f ca="1">IF($A25="","",VLOOKUP(VLOOKUP($A25,Centrum!$D$3:$M$130,10,0),Centrum!$A$3:$CB$130,H$132,0))</f>
        <v>#N/A</v>
      </c>
      <c r="I25" s="318" t="e">
        <f ca="1">IF($A25="","",VLOOKUP(VLOOKUP($A25,Centrum!$D$3:$M$130,10,0),Centrum!$A$3:$CB$130,I$132,0))</f>
        <v>#N/A</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e">
        <f ca="1">IF($A26="","",VLOOKUP(VLOOKUP($A26,Centrum!$D$3:$M$130,10,0),Centrum!$A$3:$CB$130,H$132,0))</f>
        <v>#N/A</v>
      </c>
      <c r="I26" s="318" t="e">
        <f ca="1">IF($A26="","",VLOOKUP(VLOOKUP($A26,Centrum!$D$3:$M$130,10,0),Centrum!$A$3:$CB$130,I$132,0))</f>
        <v>#N/A</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e">
        <f ca="1">IF($A27="","",VLOOKUP(VLOOKUP($A27,Centrum!$D$3:$M$130,10,0),Centrum!$A$3:$CB$130,H$132,0))</f>
        <v>#N/A</v>
      </c>
      <c r="I27" s="318" t="e">
        <f ca="1">IF($A27="","",VLOOKUP(VLOOKUP($A27,Centrum!$D$3:$M$130,10,0),Centrum!$A$3:$CB$130,I$132,0))</f>
        <v>#N/A</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e">
        <f ca="1">IF($A28="","",VLOOKUP(VLOOKUP($A28,Centrum!$D$3:$M$130,10,0),Centrum!$A$3:$CB$130,H$132,0))</f>
        <v>#N/A</v>
      </c>
      <c r="I28" s="318" t="e">
        <f ca="1">IF($A28="","",VLOOKUP(VLOOKUP($A28,Centrum!$D$3:$M$130,10,0),Centrum!$A$3:$CB$130,I$132,0))</f>
        <v>#N/A</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e">
        <f ca="1">IF($A29="","",VLOOKUP(VLOOKUP($A29,Centrum!$D$3:$M$130,10,0),Centrum!$A$3:$CB$130,H$132,0))</f>
        <v>#N/A</v>
      </c>
      <c r="I29" s="318" t="e">
        <f ca="1">IF($A29="","",VLOOKUP(VLOOKUP($A29,Centrum!$D$3:$M$130,10,0),Centrum!$A$3:$CB$130,I$132,0))</f>
        <v>#N/A</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0726-C344-461B-A58A-247675F57888}">
  <sheetPr codeName="List23">
    <pageSetUpPr fitToPage="1"/>
  </sheetPr>
  <dimension ref="A1:CF132"/>
  <sheetViews>
    <sheetView workbookViewId="0">
      <pane ySplit="2" topLeftCell="A3" activePane="bottomLeft" state="frozen"/>
      <selection pane="bottomLeft" activeCell="A3" sqref="A3"/>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XXIV. Přebor KV a PLZ kraje, XIV. memoriál Mirka Valenty</v>
      </c>
      <c r="D1" s="394"/>
      <c r="E1" s="395" t="str">
        <f>Start.listina!$K$3</f>
        <v>26.10.2024</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CdP Loděnice - Dlouhá Ivana</v>
      </c>
      <c r="D3" s="318" t="str">
        <f ca="1">IF(OR(A3&gt;Start.listina!$K$7,TYPE(VLOOKUP(A3,$V$3:$X$130,3,0))&gt;3),"",VLOOKUP(A3,$V$3:$X$130,3,0))</f>
        <v/>
      </c>
      <c r="E3" s="422" t="str">
        <f ca="1">IF(A3&gt;Start.listina!$K$7,"",IF(MIN(F3:K3)&gt;Start.listina!$Y$4,D3,MIN(F3:K3)))</f>
        <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0</v>
      </c>
      <c r="P3" s="318">
        <f ca="1">AI3+AR3+BA3+BJ3+BS3+CB3</f>
        <v>0</v>
      </c>
      <c r="Q3" s="318">
        <f t="shared" ref="Q3:Q34" ca="1" si="0">VLOOKUP($Z3,$A$3:$O$131,15,0)+VLOOKUP($AA3,$A$3:$O$131,15,0)+VLOOKUP($AB3,$A$3:$O$131,15,0)+VLOOKUP($AC3,$A$3:$O$131,15,0)+VLOOKUP($AD3,$A$3:$O$131,15,0)+VLOOKUP($AE3,$A$3:$O$131,15,0)</f>
        <v>0</v>
      </c>
      <c r="R3" s="318">
        <f t="shared" ref="R3:R34" ca="1" si="1">IF(AH3=0,0,VLOOKUP($Z3,$A$3:$O$130,15,0))+IF(AQ3=0,0,VLOOKUP($AA3,$A$3:$O$130,15,0))+IF(AZ3=0,0,VLOOKUP($AB3,$A$3:$O$130,15,0))+IF(BI3=0,0,VLOOKUP($AC3,$A$3:$O$130,15,0))+IF(BR3=0,0,VLOOKUP($AD3,$A$3:$O$130,15,0))+IF(CA3=0,0,VLOOKUP($AE3,$A$3:$O$130,15,0))</f>
        <v>0</v>
      </c>
      <c r="S3" s="318">
        <f ca="1">VLOOKUP($Z3,$A$3:$Q$131,17,0)+VLOOKUP($AA3,$A$3:$Q$131,17,0)+VLOOKUP($AB3,$A$3:$Q$131,17,0)+VLOOKUP($AC3,$A$3:$Q$131,17,0)+VLOOKUP($AD3,$A$3:$Q$131,17,0)+VLOOKUP($AE3,$A$3:$Q$131,17,0)</f>
        <v>0</v>
      </c>
      <c r="T3" s="318">
        <f ca="1">AJ3+AS3+BB3+BK3+BT3+CC3</f>
        <v>0</v>
      </c>
      <c r="U3" s="397">
        <f>ROW()-2</f>
        <v>1</v>
      </c>
      <c r="V3" s="397"/>
      <c r="W3" s="423" t="str">
        <f ca="1">IF($V3="","",CONCATENATE(TEXT($O3,"0"),IF(Start.listina!$Y$5="","",TEXT(500+$P3,"0000")),IF(Start.listina!$Y$6="","",CHOOSE(Start.listina!$Y$7,TEXT($Q3,"00"),CONCATENATE(TEXT($Q3,"00"),TEXT($S3,"000")), TEXT($R3,"00"))),TEXT(500+$P3,"0000"),IF(Start.listina!$Y$8="","",TEXT($T3,"0")),TEXT(999999*RAND(),"000000")))</f>
        <v/>
      </c>
      <c r="X3" s="399">
        <f>ROW()-2</f>
        <v>1</v>
      </c>
      <c r="Y3" s="397">
        <f t="shared" ref="Y3:Y34" ca="1" si="2">IF(TYPE(VLOOKUP(V3,$A$3:$O$130,15,0))&gt;3,0,VLOOKUP(V3,$A$3:$O$130,15,0))</f>
        <v>0</v>
      </c>
      <c r="Z3" s="318">
        <f ca="1">$AG3</f>
        <v>14</v>
      </c>
      <c r="AA3" s="318">
        <f ca="1">$AP3</f>
        <v>0</v>
      </c>
      <c r="AB3" s="318">
        <f ca="1">$AY3</f>
        <v>0</v>
      </c>
      <c r="AC3" s="318">
        <f ca="1">$BH3</f>
        <v>0</v>
      </c>
      <c r="AD3" s="318">
        <f ca="1">$BQ3</f>
        <v>0</v>
      </c>
      <c r="AE3" s="318">
        <f ca="1">$BZ3</f>
        <v>0</v>
      </c>
      <c r="AG3" s="318">
        <f ca="1">IF(TYPE(VLOOKUP($A3,'1.kolo'!$L$3:$L$66,1,0))&gt;3,VLOOKUP($A3,'1.kolo'!$K$3:$L$66,2,0),VLOOKUP($A3,'1.kolo'!$L$3:$O$66,4,0))</f>
        <v>14</v>
      </c>
      <c r="AH3" s="318">
        <f ca="1">IF(TYPE(VLOOKUP($A3,'1.kolo'!$L$3:$L$66,1,0))&gt;3,VLOOKUP($A3,'1.kolo'!$O$3:$Q$66,2,0),VLOOKUP($A3,'1.kolo'!$L$3:$N$66,2,0))</f>
        <v>0</v>
      </c>
      <c r="AI3" s="318">
        <f ca="1">IF(TYPE(VLOOKUP($A3,'1.kolo'!$L$3:$L$66,1,0))&gt;3,VLOOKUP($A3,'1.kolo'!$O$3:$Q$66,3,0),VLOOKUP($A3,'1.kolo'!$L$3:$N$66,3,0))</f>
        <v>0</v>
      </c>
      <c r="AJ3" s="318">
        <f ca="1">IF(AND(VLOOKUP($AG3,$A$3:$B$130,2,0)=1,AH3=1),1,0)</f>
        <v>0</v>
      </c>
      <c r="AK3" s="318">
        <v>1</v>
      </c>
      <c r="AL3" s="424"/>
      <c r="AP3" s="318">
        <f ca="1">IF(TYPE(VLOOKUP($A3,'2.kolo'!$L$3:$L$66,1,0))&gt;3,IF(TYPE(VLOOKUP($A3,'2.kolo'!$K$3:$L$66,2,0))&gt;3,0,VLOOKUP($A3,'2.kolo'!$K$3:$L$66,2,0)),VLOOKUP($A3,'2.kolo'!$L$3:$O$66,4,0))</f>
        <v>0</v>
      </c>
      <c r="AQ3" s="318">
        <f ca="1">IF(TYPE(VLOOKUP($A3,'2.kolo'!$L$3:$L$66,1,0))&gt;3,IF(TYPE(VLOOKUP($A3,'2.kolo'!$O$3:$Q$66,2,0))&gt;3,0,VLOOKUP($A3,'2.kolo'!$O$3:$Q$66,2,0)),VLOOKUP($A3,'2.kolo'!$L$3:$N$66,2,0))</f>
        <v>0</v>
      </c>
      <c r="AR3" s="318">
        <f ca="1">IF(TYPE(VLOOKUP($A3,'2.kolo'!$L$3:$L$66,1,0))&gt;3,IF(TYPE(VLOOKUP($A3,'2.kolo'!$O$3:$Q$66,3,0))&gt;3,0,VLOOKUP($A3,'2.kolo'!$O$3:$Q$66,3,0)),VLOOKUP($A3,'2.kolo'!$L$3:$N$66,3,0))</f>
        <v>0</v>
      </c>
      <c r="AS3" s="318">
        <f ca="1">IF(AND(VLOOKUP($AG3,$A$3:$B$130,2,0)=1,AQ3=1),1,0)</f>
        <v>0</v>
      </c>
      <c r="AT3" s="397"/>
      <c r="AU3" s="424" t="str">
        <f ca="1">IF(AT3="","",CONCATENATE(TEXT($O3,"0"),IF(Start.listina!$Y$5="","",TEXT(500+$P3,"000")),TEXT(999999*RAND(),"000000")))</f>
        <v/>
      </c>
      <c r="AV3" s="318">
        <f t="shared" ref="AV3:AV34" ca="1" si="3">IF(OR(AND(N(AP3)=0,N(AT3)=0),TYPE(MATCH($AA3,$Z3:$Z3,0))&gt;1),0,1)</f>
        <v>0</v>
      </c>
      <c r="AY3" s="318">
        <f ca="1">IF(TYPE(VLOOKUP($A3,'3.kolo'!$L$3:$L$66,1,0))&gt;3,IF(TYPE(VLOOKUP($A3,'3.kolo'!$K$3:$L$66,2,0))&gt;3,0,VLOOKUP($A3,'3.kolo'!$K$3:$L$66,2,0)),VLOOKUP($A3,'3.kolo'!$L$3:$O$66,4,0))</f>
        <v>0</v>
      </c>
      <c r="AZ3" s="318">
        <f ca="1">IF(TYPE(VLOOKUP($A3,'3.kolo'!$L$3:$L$66,1,0))&gt;3,IF(TYPE(VLOOKUP($A3,'3.kolo'!$O$3:$Q$66,2,0))&gt;3,0,VLOOKUP($A3,'3.kolo'!$O$3:$Q$66,2,0)),VLOOKUP($A3,'3.kolo'!$L$3:$N$66,2,0))</f>
        <v>0</v>
      </c>
      <c r="BA3" s="318">
        <f ca="1">IF(TYPE(VLOOKUP($A3,'3.kolo'!$L$3:$L$66,1,0))&gt;3,IF(TYPE(VLOOKUP($A3,'3.kolo'!$O$3:$Q$66,3,0))&gt;3,0,VLOOKUP($A3,'3.kolo'!$O$3:$Q$66,3,0)),VLOOKUP($A3,'3.kolo'!$L$3:$N$66,3,0))</f>
        <v>0</v>
      </c>
      <c r="BB3" s="318">
        <f ca="1">IF(AND(VLOOKUP($AG3,$A$3:$B$130,2,0)=1,AZ3=1),1,0)</f>
        <v>0</v>
      </c>
      <c r="BC3" s="397"/>
      <c r="BD3" s="424" t="str">
        <f ca="1">IF(BC3="","",CONCATENATE(TEXT($O3,"0"),IF(Start.listina!$Y$5="","",TEXT(500+$P3,"000")),TEXT(999999*RAND(),"000000")))</f>
        <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Mimo Done - Heller Jan</v>
      </c>
      <c r="D4" s="318" t="str">
        <f ca="1">IF(OR(A4&gt;Start.listina!$K$7,TYPE(VLOOKUP(A4,$V$3:$X$130,3,0))&gt;3),"",VLOOKUP(A4,$V$3:$X$130,3,0))</f>
        <v/>
      </c>
      <c r="E4" s="422" t="str">
        <f ca="1">IF(A4&gt;Start.listina!$K$7,"",IF(MIN(F4:K4)&gt;Start.listina!$Y$4,D4,MIN(F4:K4)))</f>
        <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0</v>
      </c>
      <c r="P4" s="318">
        <f t="shared" ref="P4:P67" ca="1" si="9">AI4+AR4+BA4+BJ4+BS4+CB4</f>
        <v>0</v>
      </c>
      <c r="Q4" s="318">
        <f t="shared" ca="1" si="0"/>
        <v>0</v>
      </c>
      <c r="R4" s="318">
        <f t="shared" ca="1" si="1"/>
        <v>0</v>
      </c>
      <c r="S4" s="318">
        <f t="shared" ref="S4:S67" ca="1" si="10">VLOOKUP($Z4,$A$3:$Q$131,17,0)+VLOOKUP($AA4,$A$3:$Q$131,17,0)+VLOOKUP($AB4,$A$3:$Q$131,17,0)+VLOOKUP($AC4,$A$3:$Q$131,17,0)+VLOOKUP($AD4,$A$3:$Q$131,17,0)+VLOOKUP($AE4,$A$3:$Q$131,17,0)</f>
        <v>0</v>
      </c>
      <c r="T4" s="318">
        <f t="shared" ref="T4:T67" ca="1" si="11">AJ4+AS4+BB4+BK4+BT4+CC4</f>
        <v>0</v>
      </c>
      <c r="U4" s="397">
        <f>ROW()-2</f>
        <v>2</v>
      </c>
      <c r="V4" s="397"/>
      <c r="W4" s="423" t="str">
        <f ca="1">IF($V4="","",CONCATENATE(TEXT($O4,"0"),IF(Start.listina!$Y$5="","",TEXT(500+$P4,"0000")),IF(Start.listina!$Y$6="","",CHOOSE(Start.listina!$Y$7,TEXT($Q4,"00"),CONCATENATE(TEXT($Q4,"00"),TEXT($S4,"000")), TEXT($R4,"00"))),TEXT(500+$P4,"0000"),IF(Start.listina!$Y$8="","",TEXT($T4,"0")),TEXT(999999*RAND(),"000000")))</f>
        <v/>
      </c>
      <c r="X4" s="399">
        <f t="shared" ref="X4:X67" si="12">ROW()-2</f>
        <v>2</v>
      </c>
      <c r="Y4" s="397">
        <f t="shared" ca="1" si="2"/>
        <v>0</v>
      </c>
      <c r="Z4" s="318">
        <f t="shared" ref="Z4:Z67" ca="1" si="13">$AG4</f>
        <v>15</v>
      </c>
      <c r="AA4" s="318">
        <f t="shared" ref="AA4:AA67" ca="1" si="14">$AP4</f>
        <v>0</v>
      </c>
      <c r="AB4" s="318">
        <f t="shared" ref="AB4:AB67" ca="1" si="15">$AY4</f>
        <v>0</v>
      </c>
      <c r="AC4" s="318">
        <f t="shared" ref="AC4:AC67" ca="1" si="16">$BH4</f>
        <v>0</v>
      </c>
      <c r="AD4" s="318">
        <f t="shared" ref="AD4:AD67" ca="1" si="17">$BQ4</f>
        <v>0</v>
      </c>
      <c r="AE4" s="318">
        <f t="shared" ref="AE4:AE67" ca="1" si="18">$BZ4</f>
        <v>0</v>
      </c>
      <c r="AG4" s="318">
        <f ca="1">IF(TYPE(VLOOKUP($A4,'1.kolo'!$L$3:$L$66,1,0))&gt;3,VLOOKUP($A4,'1.kolo'!$K$3:$L$66,2,0),VLOOKUP($A4,'1.kolo'!$L$3:$O$66,4,0))</f>
        <v>15</v>
      </c>
      <c r="AH4" s="318">
        <f ca="1">IF(TYPE(VLOOKUP($A4,'1.kolo'!$L$3:$L$66,1,0))&gt;3,VLOOKUP($A4,'1.kolo'!$O$3:$Q$66,2,0),VLOOKUP($A4,'1.kolo'!$L$3:$N$66,2,0))</f>
        <v>0</v>
      </c>
      <c r="AI4" s="318">
        <f ca="1">IF(TYPE(VLOOKUP($A4,'1.kolo'!$L$3:$L$66,1,0))&gt;3,VLOOKUP($A4,'1.kolo'!$O$3:$Q$66,3,0),VLOOKUP($A4,'1.kolo'!$L$3:$N$66,3,0))</f>
        <v>0</v>
      </c>
      <c r="AJ4" s="318">
        <f t="shared" ref="AJ4:AJ67" ca="1" si="19">IF(AND(VLOOKUP($AG4,$A$3:$B$130,2,0)=1,AH4=1),1,0)</f>
        <v>0</v>
      </c>
      <c r="AK4" s="318">
        <v>2</v>
      </c>
      <c r="AL4" s="424"/>
      <c r="AP4" s="318">
        <f ca="1">IF(TYPE(VLOOKUP($A4,'2.kolo'!$L$3:$L$66,1,0))&gt;3,IF(TYPE(VLOOKUP($A4,'2.kolo'!$K$3:$L$66,2,0))&gt;3,0,VLOOKUP($A4,'2.kolo'!$K$3:$L$66,2,0)),VLOOKUP($A4,'2.kolo'!$L$3:$O$66,4,0))</f>
        <v>0</v>
      </c>
      <c r="AQ4" s="318">
        <f ca="1">IF(TYPE(VLOOKUP($A4,'2.kolo'!$L$3:$L$66,1,0))&gt;3,IF(TYPE(VLOOKUP($A4,'2.kolo'!$O$3:$Q$66,2,0))&gt;3,0,VLOOKUP($A4,'2.kolo'!$O$3:$Q$66,2,0)),VLOOKUP($A4,'2.kolo'!$L$3:$N$66,2,0))</f>
        <v>0</v>
      </c>
      <c r="AR4" s="318">
        <f ca="1">IF(TYPE(VLOOKUP($A4,'2.kolo'!$L$3:$L$66,1,0))&gt;3,IF(TYPE(VLOOKUP($A4,'2.kolo'!$O$3:$Q$66,3,0))&gt;3,0,VLOOKUP($A4,'2.kolo'!$O$3:$Q$66,3,0)),VLOOKUP($A4,'2.kolo'!$L$3:$N$66,3,0))</f>
        <v>0</v>
      </c>
      <c r="AS4" s="318">
        <f t="shared" ref="AS4:AS67" ca="1" si="20">IF(AND(VLOOKUP($AG4,$A$3:$B$130,2,0)=1,AQ4=1),1,0)</f>
        <v>0</v>
      </c>
      <c r="AT4" s="397"/>
      <c r="AU4" s="424" t="str">
        <f ca="1">IF(AT4="","",CONCATENATE(TEXT($O4,"0"),IF(Start.listina!$Y$5="","",TEXT(500+$P4,"000")),TEXT(999999*RAND(),"000000")))</f>
        <v/>
      </c>
      <c r="AV4" s="318">
        <f t="shared" ca="1" si="3"/>
        <v>0</v>
      </c>
      <c r="AY4" s="318">
        <f ca="1">IF(TYPE(VLOOKUP($A4,'3.kolo'!$L$3:$L$66,1,0))&gt;3,IF(TYPE(VLOOKUP($A4,'3.kolo'!$K$3:$L$66,2,0))&gt;3,0,VLOOKUP($A4,'3.kolo'!$K$3:$L$66,2,0)),VLOOKUP($A4,'3.kolo'!$L$3:$O$66,4,0))</f>
        <v>0</v>
      </c>
      <c r="AZ4" s="318">
        <f ca="1">IF(TYPE(VLOOKUP($A4,'3.kolo'!$L$3:$L$66,1,0))&gt;3,IF(TYPE(VLOOKUP($A4,'3.kolo'!$O$3:$Q$66,2,0))&gt;3,0,VLOOKUP($A4,'3.kolo'!$O$3:$Q$66,2,0)),VLOOKUP($A4,'3.kolo'!$L$3:$N$66,2,0))</f>
        <v>0</v>
      </c>
      <c r="BA4" s="318">
        <f ca="1">IF(TYPE(VLOOKUP($A4,'3.kolo'!$L$3:$L$66,1,0))&gt;3,IF(TYPE(VLOOKUP($A4,'3.kolo'!$O$3:$Q$66,3,0))&gt;3,0,VLOOKUP($A4,'3.kolo'!$O$3:$Q$66,3,0)),VLOOKUP($A4,'3.kolo'!$L$3:$N$66,3,0))</f>
        <v>0</v>
      </c>
      <c r="BB4" s="318">
        <f t="shared" ref="BB4:BB67" ca="1" si="21">IF(AND(VLOOKUP($AG4,$A$3:$B$130,2,0)=1,AZ4=1),1,0)</f>
        <v>0</v>
      </c>
      <c r="BC4" s="397"/>
      <c r="BD4" s="424" t="str">
        <f ca="1">IF(BC4="","",CONCATENATE(TEXT($O4,"0"),IF(Start.listina!$Y$5="","",TEXT(500+$P4,"000")),TEXT(999999*RAND(),"000000")))</f>
        <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VARAN - Tintěrová Kateřina</v>
      </c>
      <c r="D5" s="318" t="str">
        <f ca="1">IF(OR(A5&gt;Start.listina!$K$7,TYPE(VLOOKUP(A5,$V$3:$X$130,3,0))&gt;3),"",VLOOKUP(A5,$V$3:$X$130,3,0))</f>
        <v/>
      </c>
      <c r="E5" s="422" t="str">
        <f ca="1">IF(A5&gt;Start.listina!$K$7,"",IF(MIN(F5:K5)&gt;Start.listina!$Y$4,D5,MIN(F5:K5)))</f>
        <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0</v>
      </c>
      <c r="P5" s="318">
        <f t="shared" ca="1" si="9"/>
        <v>0</v>
      </c>
      <c r="Q5" s="318">
        <f t="shared" ca="1" si="0"/>
        <v>0</v>
      </c>
      <c r="R5" s="318">
        <f t="shared" ca="1" si="1"/>
        <v>0</v>
      </c>
      <c r="S5" s="318">
        <f t="shared" ca="1" si="10"/>
        <v>0</v>
      </c>
      <c r="T5" s="318">
        <f t="shared" ca="1" si="11"/>
        <v>0</v>
      </c>
      <c r="U5" s="397">
        <f t="shared" ref="U5:U68" si="25">ROW()-2</f>
        <v>3</v>
      </c>
      <c r="V5" s="397"/>
      <c r="W5" s="423" t="str">
        <f ca="1">IF($V5="","",CONCATENATE(TEXT($O5,"0"),IF(Start.listina!$Y$5="","",TEXT(500+$P5,"0000")),IF(Start.listina!$Y$6="","",CHOOSE(Start.listina!$Y$7,TEXT($Q5,"00"),CONCATENATE(TEXT($Q5,"00"),TEXT($S5,"000")), TEXT($R5,"00"))),TEXT(500+$P5,"0000"),IF(Start.listina!$Y$8="","",TEXT($T5,"0")),TEXT(999999*RAND(),"000000")))</f>
        <v/>
      </c>
      <c r="X5" s="399">
        <f t="shared" si="12"/>
        <v>3</v>
      </c>
      <c r="Y5" s="397">
        <f t="shared" ca="1" si="2"/>
        <v>0</v>
      </c>
      <c r="Z5" s="318">
        <f t="shared" ca="1" si="13"/>
        <v>16</v>
      </c>
      <c r="AA5" s="318">
        <f t="shared" ca="1" si="14"/>
        <v>0</v>
      </c>
      <c r="AB5" s="318">
        <f t="shared" ca="1" si="15"/>
        <v>0</v>
      </c>
      <c r="AC5" s="318">
        <f t="shared" ca="1" si="16"/>
        <v>0</v>
      </c>
      <c r="AD5" s="318">
        <f t="shared" ca="1" si="17"/>
        <v>0</v>
      </c>
      <c r="AE5" s="318">
        <f t="shared" ca="1" si="18"/>
        <v>0</v>
      </c>
      <c r="AG5" s="318">
        <f ca="1">IF(TYPE(VLOOKUP($A5,'1.kolo'!$L$3:$L$66,1,0))&gt;3,VLOOKUP($A5,'1.kolo'!$K$3:$L$66,2,0),VLOOKUP($A5,'1.kolo'!$L$3:$O$66,4,0))</f>
        <v>16</v>
      </c>
      <c r="AH5" s="318">
        <f ca="1">IF(TYPE(VLOOKUP($A5,'1.kolo'!$L$3:$L$66,1,0))&gt;3,VLOOKUP($A5,'1.kolo'!$O$3:$Q$66,2,0),VLOOKUP($A5,'1.kolo'!$L$3:$N$66,2,0))</f>
        <v>0</v>
      </c>
      <c r="AI5" s="318">
        <f ca="1">IF(TYPE(VLOOKUP($A5,'1.kolo'!$L$3:$L$66,1,0))&gt;3,VLOOKUP($A5,'1.kolo'!$O$3:$Q$66,3,0),VLOOKUP($A5,'1.kolo'!$L$3:$N$66,3,0))</f>
        <v>0</v>
      </c>
      <c r="AJ5" s="318">
        <f t="shared" ca="1" si="19"/>
        <v>0</v>
      </c>
      <c r="AK5" s="318">
        <v>3</v>
      </c>
      <c r="AL5" s="424"/>
      <c r="AP5" s="318">
        <f ca="1">IF(TYPE(VLOOKUP($A5,'2.kolo'!$L$3:$L$66,1,0))&gt;3,IF(TYPE(VLOOKUP($A5,'2.kolo'!$K$3:$L$66,2,0))&gt;3,0,VLOOKUP($A5,'2.kolo'!$K$3:$L$66,2,0)),VLOOKUP($A5,'2.kolo'!$L$3:$O$66,4,0))</f>
        <v>0</v>
      </c>
      <c r="AQ5" s="318">
        <f ca="1">IF(TYPE(VLOOKUP($A5,'2.kolo'!$L$3:$L$66,1,0))&gt;3,IF(TYPE(VLOOKUP($A5,'2.kolo'!$O$3:$Q$66,2,0))&gt;3,0,VLOOKUP($A5,'2.kolo'!$O$3:$Q$66,2,0)),VLOOKUP($A5,'2.kolo'!$L$3:$N$66,2,0))</f>
        <v>0</v>
      </c>
      <c r="AR5" s="318">
        <f ca="1">IF(TYPE(VLOOKUP($A5,'2.kolo'!$L$3:$L$66,1,0))&gt;3,IF(TYPE(VLOOKUP($A5,'2.kolo'!$O$3:$Q$66,3,0))&gt;3,0,VLOOKUP($A5,'2.kolo'!$O$3:$Q$66,3,0)),VLOOKUP($A5,'2.kolo'!$L$3:$N$66,3,0))</f>
        <v>0</v>
      </c>
      <c r="AS5" s="318">
        <f t="shared" ca="1" si="20"/>
        <v>0</v>
      </c>
      <c r="AT5" s="397"/>
      <c r="AU5" s="424" t="str">
        <f ca="1">IF(AT5="","",CONCATENATE(TEXT($O5,"0"),IF(Start.listina!$Y$5="","",TEXT(500+$P5,"000")),TEXT(999999*RAND(),"000000")))</f>
        <v/>
      </c>
      <c r="AV5" s="318">
        <f t="shared" ca="1" si="3"/>
        <v>0</v>
      </c>
      <c r="AY5" s="318">
        <f ca="1">IF(TYPE(VLOOKUP($A5,'3.kolo'!$L$3:$L$66,1,0))&gt;3,IF(TYPE(VLOOKUP($A5,'3.kolo'!$K$3:$L$66,2,0))&gt;3,0,VLOOKUP($A5,'3.kolo'!$K$3:$L$66,2,0)),VLOOKUP($A5,'3.kolo'!$L$3:$O$66,4,0))</f>
        <v>0</v>
      </c>
      <c r="AZ5" s="318">
        <f ca="1">IF(TYPE(VLOOKUP($A5,'3.kolo'!$L$3:$L$66,1,0))&gt;3,IF(TYPE(VLOOKUP($A5,'3.kolo'!$O$3:$Q$66,2,0))&gt;3,0,VLOOKUP($A5,'3.kolo'!$O$3:$Q$66,2,0)),VLOOKUP($A5,'3.kolo'!$L$3:$N$66,2,0))</f>
        <v>0</v>
      </c>
      <c r="BA5" s="318">
        <f ca="1">IF(TYPE(VLOOKUP($A5,'3.kolo'!$L$3:$L$66,1,0))&gt;3,IF(TYPE(VLOOKUP($A5,'3.kolo'!$O$3:$Q$66,3,0))&gt;3,0,VLOOKUP($A5,'3.kolo'!$O$3:$Q$66,3,0)),VLOOKUP($A5,'3.kolo'!$L$3:$N$66,3,0))</f>
        <v>0</v>
      </c>
      <c r="BB5" s="318">
        <f t="shared" ca="1" si="21"/>
        <v>0</v>
      </c>
      <c r="BC5" s="397"/>
      <c r="BD5" s="424" t="str">
        <f ca="1">IF(BC5="","",CONCATENATE(TEXT($O5,"0"),IF(Start.listina!$Y$5="","",TEXT(500+$P5,"000")),TEXT(999999*RAND(),"000000")))</f>
        <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SK Sahara Vědomice - Demčíková Jiřina</v>
      </c>
      <c r="D6" s="318" t="str">
        <f ca="1">IF(OR(A6&gt;Start.listina!$K$7,TYPE(VLOOKUP(A6,$V$3:$X$130,3,0))&gt;3),"",VLOOKUP(A6,$V$3:$X$130,3,0))</f>
        <v/>
      </c>
      <c r="E6" s="422" t="str">
        <f ca="1">IF(A6&gt;Start.listina!$K$7,"",IF(MIN(F6:K6)&gt;Start.listina!$Y$4,D6,MIN(F6:K6)))</f>
        <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0</v>
      </c>
      <c r="P6" s="318">
        <f t="shared" ca="1" si="9"/>
        <v>0</v>
      </c>
      <c r="Q6" s="318">
        <f t="shared" ca="1" si="0"/>
        <v>0</v>
      </c>
      <c r="R6" s="318">
        <f t="shared" ca="1" si="1"/>
        <v>0</v>
      </c>
      <c r="S6" s="318">
        <f t="shared" ca="1" si="10"/>
        <v>0</v>
      </c>
      <c r="T6" s="318">
        <f t="shared" ca="1" si="11"/>
        <v>0</v>
      </c>
      <c r="U6" s="397">
        <f t="shared" si="25"/>
        <v>4</v>
      </c>
      <c r="V6" s="397"/>
      <c r="W6" s="423" t="str">
        <f ca="1">IF($V6="","",CONCATENATE(TEXT($O6,"0"),IF(Start.listina!$Y$5="","",TEXT(500+$P6,"0000")),IF(Start.listina!$Y$6="","",CHOOSE(Start.listina!$Y$7,TEXT($Q6,"00"),CONCATENATE(TEXT($Q6,"00"),TEXT($S6,"000")), TEXT($R6,"00"))),TEXT(500+$P6,"0000"),IF(Start.listina!$Y$8="","",TEXT($T6,"0")),TEXT(999999*RAND(),"000000")))</f>
        <v/>
      </c>
      <c r="X6" s="399">
        <f t="shared" si="12"/>
        <v>4</v>
      </c>
      <c r="Y6" s="397">
        <f t="shared" ca="1" si="2"/>
        <v>0</v>
      </c>
      <c r="Z6" s="318">
        <f t="shared" ca="1" si="13"/>
        <v>17</v>
      </c>
      <c r="AA6" s="318">
        <f t="shared" ca="1" si="14"/>
        <v>0</v>
      </c>
      <c r="AB6" s="318">
        <f t="shared" ca="1" si="15"/>
        <v>0</v>
      </c>
      <c r="AC6" s="318">
        <f t="shared" ca="1" si="16"/>
        <v>0</v>
      </c>
      <c r="AD6" s="318">
        <f t="shared" ca="1" si="17"/>
        <v>0</v>
      </c>
      <c r="AE6" s="318">
        <f t="shared" ca="1" si="18"/>
        <v>0</v>
      </c>
      <c r="AG6" s="318">
        <f ca="1">IF(TYPE(VLOOKUP($A6,'1.kolo'!$L$3:$L$66,1,0))&gt;3,VLOOKUP($A6,'1.kolo'!$K$3:$L$66,2,0),VLOOKUP($A6,'1.kolo'!$L$3:$O$66,4,0))</f>
        <v>17</v>
      </c>
      <c r="AH6" s="318">
        <f ca="1">IF(TYPE(VLOOKUP($A6,'1.kolo'!$L$3:$L$66,1,0))&gt;3,VLOOKUP($A6,'1.kolo'!$O$3:$Q$66,2,0),VLOOKUP($A6,'1.kolo'!$L$3:$N$66,2,0))</f>
        <v>0</v>
      </c>
      <c r="AI6" s="318">
        <f ca="1">IF(TYPE(VLOOKUP($A6,'1.kolo'!$L$3:$L$66,1,0))&gt;3,VLOOKUP($A6,'1.kolo'!$O$3:$Q$66,3,0),VLOOKUP($A6,'1.kolo'!$L$3:$N$66,3,0))</f>
        <v>0</v>
      </c>
      <c r="AJ6" s="318">
        <f t="shared" ca="1" si="19"/>
        <v>0</v>
      </c>
      <c r="AK6" s="318">
        <v>4</v>
      </c>
      <c r="AL6" s="424"/>
      <c r="AP6" s="318">
        <f ca="1">IF(TYPE(VLOOKUP($A6,'2.kolo'!$L$3:$L$66,1,0))&gt;3,IF(TYPE(VLOOKUP($A6,'2.kolo'!$K$3:$L$66,2,0))&gt;3,0,VLOOKUP($A6,'2.kolo'!$K$3:$L$66,2,0)),VLOOKUP($A6,'2.kolo'!$L$3:$O$66,4,0))</f>
        <v>0</v>
      </c>
      <c r="AQ6" s="318">
        <f ca="1">IF(TYPE(VLOOKUP($A6,'2.kolo'!$L$3:$L$66,1,0))&gt;3,IF(TYPE(VLOOKUP($A6,'2.kolo'!$O$3:$Q$66,2,0))&gt;3,0,VLOOKUP($A6,'2.kolo'!$O$3:$Q$66,2,0)),VLOOKUP($A6,'2.kolo'!$L$3:$N$66,2,0))</f>
        <v>0</v>
      </c>
      <c r="AR6" s="318">
        <f ca="1">IF(TYPE(VLOOKUP($A6,'2.kolo'!$L$3:$L$66,1,0))&gt;3,IF(TYPE(VLOOKUP($A6,'2.kolo'!$O$3:$Q$66,3,0))&gt;3,0,VLOOKUP($A6,'2.kolo'!$O$3:$Q$66,3,0)),VLOOKUP($A6,'2.kolo'!$L$3:$N$66,3,0))</f>
        <v>0</v>
      </c>
      <c r="AS6" s="318">
        <f t="shared" ca="1" si="20"/>
        <v>0</v>
      </c>
      <c r="AT6" s="397"/>
      <c r="AU6" s="424" t="str">
        <f ca="1">IF(AT6="","",CONCATENATE(TEXT($O6,"0"),IF(Start.listina!$Y$5="","",TEXT(500+$P6,"000")),TEXT(999999*RAND(),"000000")))</f>
        <v/>
      </c>
      <c r="AV6" s="318">
        <f t="shared" ca="1" si="3"/>
        <v>0</v>
      </c>
      <c r="AY6" s="318">
        <f ca="1">IF(TYPE(VLOOKUP($A6,'3.kolo'!$L$3:$L$66,1,0))&gt;3,IF(TYPE(VLOOKUP($A6,'3.kolo'!$K$3:$L$66,2,0))&gt;3,0,VLOOKUP($A6,'3.kolo'!$K$3:$L$66,2,0)),VLOOKUP($A6,'3.kolo'!$L$3:$O$66,4,0))</f>
        <v>0</v>
      </c>
      <c r="AZ6" s="318">
        <f ca="1">IF(TYPE(VLOOKUP($A6,'3.kolo'!$L$3:$L$66,1,0))&gt;3,IF(TYPE(VLOOKUP($A6,'3.kolo'!$O$3:$Q$66,2,0))&gt;3,0,VLOOKUP($A6,'3.kolo'!$O$3:$Q$66,2,0)),VLOOKUP($A6,'3.kolo'!$L$3:$N$66,2,0))</f>
        <v>0</v>
      </c>
      <c r="BA6" s="318">
        <f ca="1">IF(TYPE(VLOOKUP($A6,'3.kolo'!$L$3:$L$66,1,0))&gt;3,IF(TYPE(VLOOKUP($A6,'3.kolo'!$O$3:$Q$66,3,0))&gt;3,0,VLOOKUP($A6,'3.kolo'!$O$3:$Q$66,3,0)),VLOOKUP($A6,'3.kolo'!$L$3:$N$66,3,0))</f>
        <v>0</v>
      </c>
      <c r="BB6" s="318">
        <f t="shared" ca="1" si="21"/>
        <v>0</v>
      </c>
      <c r="BC6" s="397"/>
      <c r="BD6" s="424" t="str">
        <f ca="1">IF(BC6="","",CONCATENATE(TEXT($O6,"0"),IF(Start.listina!$Y$5="","",TEXT(500+$P6,"000")),TEXT(999999*RAND(),"000000")))</f>
        <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JAPKO - Stejskal Václav</v>
      </c>
      <c r="D7" s="318" t="str">
        <f ca="1">IF(OR(A7&gt;Start.listina!$K$7,TYPE(VLOOKUP(A7,$V$3:$X$130,3,0))&gt;3),"",VLOOKUP(A7,$V$3:$X$130,3,0))</f>
        <v/>
      </c>
      <c r="E7" s="422" t="str">
        <f ca="1">IF(A7&gt;Start.listina!$K$7,"",IF(MIN(F7:K7)&gt;Start.listina!$Y$4,D7,MIN(F7:K7)))</f>
        <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0</v>
      </c>
      <c r="P7" s="318">
        <f t="shared" ca="1" si="9"/>
        <v>0</v>
      </c>
      <c r="Q7" s="318">
        <f t="shared" ca="1" si="0"/>
        <v>0</v>
      </c>
      <c r="R7" s="318">
        <f t="shared" ca="1" si="1"/>
        <v>0</v>
      </c>
      <c r="S7" s="318">
        <f t="shared" ca="1" si="10"/>
        <v>0</v>
      </c>
      <c r="T7" s="318">
        <f t="shared" ca="1" si="11"/>
        <v>0</v>
      </c>
      <c r="U7" s="397">
        <f t="shared" si="25"/>
        <v>5</v>
      </c>
      <c r="V7" s="397"/>
      <c r="W7" s="423" t="str">
        <f ca="1">IF($V7="","",CONCATENATE(TEXT($O7,"0"),IF(Start.listina!$Y$5="","",TEXT(500+$P7,"0000")),IF(Start.listina!$Y$6="","",CHOOSE(Start.listina!$Y$7,TEXT($Q7,"00"),CONCATENATE(TEXT($Q7,"00"),TEXT($S7,"000")), TEXT($R7,"00"))),TEXT(500+$P7,"0000"),IF(Start.listina!$Y$8="","",TEXT($T7,"0")),TEXT(999999*RAND(),"000000")))</f>
        <v/>
      </c>
      <c r="X7" s="399">
        <f t="shared" si="12"/>
        <v>5</v>
      </c>
      <c r="Y7" s="397">
        <f t="shared" ca="1" si="2"/>
        <v>0</v>
      </c>
      <c r="Z7" s="318">
        <f t="shared" ca="1" si="13"/>
        <v>18</v>
      </c>
      <c r="AA7" s="318">
        <f t="shared" ca="1" si="14"/>
        <v>0</v>
      </c>
      <c r="AB7" s="318">
        <f t="shared" ca="1" si="15"/>
        <v>0</v>
      </c>
      <c r="AC7" s="318">
        <f t="shared" ca="1" si="16"/>
        <v>0</v>
      </c>
      <c r="AD7" s="318">
        <f t="shared" ca="1" si="17"/>
        <v>0</v>
      </c>
      <c r="AE7" s="318">
        <f t="shared" ca="1" si="18"/>
        <v>0</v>
      </c>
      <c r="AG7" s="318">
        <f ca="1">IF(TYPE(VLOOKUP($A7,'1.kolo'!$L$3:$L$66,1,0))&gt;3,VLOOKUP($A7,'1.kolo'!$K$3:$L$66,2,0),VLOOKUP($A7,'1.kolo'!$L$3:$O$66,4,0))</f>
        <v>18</v>
      </c>
      <c r="AH7" s="318">
        <f ca="1">IF(TYPE(VLOOKUP($A7,'1.kolo'!$L$3:$L$66,1,0))&gt;3,VLOOKUP($A7,'1.kolo'!$O$3:$Q$66,2,0),VLOOKUP($A7,'1.kolo'!$L$3:$N$66,2,0))</f>
        <v>0</v>
      </c>
      <c r="AI7" s="318">
        <f ca="1">IF(TYPE(VLOOKUP($A7,'1.kolo'!$L$3:$L$66,1,0))&gt;3,VLOOKUP($A7,'1.kolo'!$O$3:$Q$66,3,0),VLOOKUP($A7,'1.kolo'!$L$3:$N$66,3,0))</f>
        <v>0</v>
      </c>
      <c r="AJ7" s="318">
        <f t="shared" ca="1" si="19"/>
        <v>0</v>
      </c>
      <c r="AK7" s="318">
        <v>5</v>
      </c>
      <c r="AL7" s="424"/>
      <c r="AP7" s="318">
        <f ca="1">IF(TYPE(VLOOKUP($A7,'2.kolo'!$L$3:$L$66,1,0))&gt;3,IF(TYPE(VLOOKUP($A7,'2.kolo'!$K$3:$L$66,2,0))&gt;3,0,VLOOKUP($A7,'2.kolo'!$K$3:$L$66,2,0)),VLOOKUP($A7,'2.kolo'!$L$3:$O$66,4,0))</f>
        <v>0</v>
      </c>
      <c r="AQ7" s="318">
        <f ca="1">IF(TYPE(VLOOKUP($A7,'2.kolo'!$L$3:$L$66,1,0))&gt;3,IF(TYPE(VLOOKUP($A7,'2.kolo'!$O$3:$Q$66,2,0))&gt;3,0,VLOOKUP($A7,'2.kolo'!$O$3:$Q$66,2,0)),VLOOKUP($A7,'2.kolo'!$L$3:$N$66,2,0))</f>
        <v>0</v>
      </c>
      <c r="AR7" s="318">
        <f ca="1">IF(TYPE(VLOOKUP($A7,'2.kolo'!$L$3:$L$66,1,0))&gt;3,IF(TYPE(VLOOKUP($A7,'2.kolo'!$O$3:$Q$66,3,0))&gt;3,0,VLOOKUP($A7,'2.kolo'!$O$3:$Q$66,3,0)),VLOOKUP($A7,'2.kolo'!$L$3:$N$66,3,0))</f>
        <v>0</v>
      </c>
      <c r="AS7" s="318">
        <f t="shared" ca="1" si="20"/>
        <v>0</v>
      </c>
      <c r="AT7" s="397"/>
      <c r="AU7" s="424" t="str">
        <f ca="1">IF(AT7="","",CONCATENATE(TEXT($O7,"0"),IF(Start.listina!$Y$5="","",TEXT(500+$P7,"000")),TEXT(999999*RAND(),"000000")))</f>
        <v/>
      </c>
      <c r="AV7" s="318">
        <f t="shared" ca="1" si="3"/>
        <v>0</v>
      </c>
      <c r="AY7" s="318">
        <f ca="1">IF(TYPE(VLOOKUP($A7,'3.kolo'!$L$3:$L$66,1,0))&gt;3,IF(TYPE(VLOOKUP($A7,'3.kolo'!$K$3:$L$66,2,0))&gt;3,0,VLOOKUP($A7,'3.kolo'!$K$3:$L$66,2,0)),VLOOKUP($A7,'3.kolo'!$L$3:$O$66,4,0))</f>
        <v>0</v>
      </c>
      <c r="AZ7" s="318">
        <f ca="1">IF(TYPE(VLOOKUP($A7,'3.kolo'!$L$3:$L$66,1,0))&gt;3,IF(TYPE(VLOOKUP($A7,'3.kolo'!$O$3:$Q$66,2,0))&gt;3,0,VLOOKUP($A7,'3.kolo'!$O$3:$Q$66,2,0)),VLOOKUP($A7,'3.kolo'!$L$3:$N$66,2,0))</f>
        <v>0</v>
      </c>
      <c r="BA7" s="318">
        <f ca="1">IF(TYPE(VLOOKUP($A7,'3.kolo'!$L$3:$L$66,1,0))&gt;3,IF(TYPE(VLOOKUP($A7,'3.kolo'!$O$3:$Q$66,3,0))&gt;3,0,VLOOKUP($A7,'3.kolo'!$O$3:$Q$66,3,0)),VLOOKUP($A7,'3.kolo'!$L$3:$N$66,3,0))</f>
        <v>0</v>
      </c>
      <c r="BB7" s="318">
        <f t="shared" ca="1" si="21"/>
        <v>0</v>
      </c>
      <c r="BC7" s="397"/>
      <c r="BD7" s="424" t="str">
        <f ca="1">IF(BC7="","",CONCATENATE(TEXT($O7,"0"),IF(Start.listina!$Y$5="","",TEXT(500+$P7,"000")),TEXT(999999*RAND(),"000000")))</f>
        <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Petank Club Praha - Maňák Jan</v>
      </c>
      <c r="D8" s="318" t="str">
        <f ca="1">IF(OR(A8&gt;Start.listina!$K$7,TYPE(VLOOKUP(A8,$V$3:$X$130,3,0))&gt;3),"",VLOOKUP(A8,$V$3:$X$130,3,0))</f>
        <v/>
      </c>
      <c r="E8" s="422" t="str">
        <f ca="1">IF(A8&gt;Start.listina!$K$7,"",IF(MIN(F8:K8)&gt;Start.listina!$Y$4,D8,MIN(F8:K8)))</f>
        <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0</v>
      </c>
      <c r="P8" s="318">
        <f t="shared" ca="1" si="9"/>
        <v>0</v>
      </c>
      <c r="Q8" s="318">
        <f t="shared" ca="1" si="0"/>
        <v>0</v>
      </c>
      <c r="R8" s="318">
        <f t="shared" ca="1" si="1"/>
        <v>0</v>
      </c>
      <c r="S8" s="318">
        <f t="shared" ca="1" si="10"/>
        <v>0</v>
      </c>
      <c r="T8" s="318">
        <f t="shared" ca="1" si="11"/>
        <v>0</v>
      </c>
      <c r="U8" s="397">
        <f t="shared" si="25"/>
        <v>6</v>
      </c>
      <c r="V8" s="397"/>
      <c r="W8" s="423" t="str">
        <f ca="1">IF($V8="","",CONCATENATE(TEXT($O8,"0"),IF(Start.listina!$Y$5="","",TEXT(500+$P8,"0000")),IF(Start.listina!$Y$6="","",CHOOSE(Start.listina!$Y$7,TEXT($Q8,"00"),CONCATENATE(TEXT($Q8,"00"),TEXT($S8,"000")), TEXT($R8,"00"))),TEXT(500+$P8,"0000"),IF(Start.listina!$Y$8="","",TEXT($T8,"0")),TEXT(999999*RAND(),"000000")))</f>
        <v/>
      </c>
      <c r="X8" s="399">
        <f t="shared" si="12"/>
        <v>6</v>
      </c>
      <c r="Y8" s="397">
        <f t="shared" ca="1" si="2"/>
        <v>0</v>
      </c>
      <c r="Z8" s="318">
        <f t="shared" ca="1" si="13"/>
        <v>19</v>
      </c>
      <c r="AA8" s="318">
        <f t="shared" ca="1" si="14"/>
        <v>0</v>
      </c>
      <c r="AB8" s="318">
        <f t="shared" ca="1" si="15"/>
        <v>0</v>
      </c>
      <c r="AC8" s="318">
        <f t="shared" ca="1" si="16"/>
        <v>0</v>
      </c>
      <c r="AD8" s="318">
        <f t="shared" ca="1" si="17"/>
        <v>0</v>
      </c>
      <c r="AE8" s="318">
        <f t="shared" ca="1" si="18"/>
        <v>0</v>
      </c>
      <c r="AG8" s="318">
        <f ca="1">IF(TYPE(VLOOKUP($A8,'1.kolo'!$L$3:$L$66,1,0))&gt;3,VLOOKUP($A8,'1.kolo'!$K$3:$L$66,2,0),VLOOKUP($A8,'1.kolo'!$L$3:$O$66,4,0))</f>
        <v>19</v>
      </c>
      <c r="AH8" s="318">
        <f ca="1">IF(TYPE(VLOOKUP($A8,'1.kolo'!$L$3:$L$66,1,0))&gt;3,VLOOKUP($A8,'1.kolo'!$O$3:$Q$66,2,0),VLOOKUP($A8,'1.kolo'!$L$3:$N$66,2,0))</f>
        <v>0</v>
      </c>
      <c r="AI8" s="318">
        <f ca="1">IF(TYPE(VLOOKUP($A8,'1.kolo'!$L$3:$L$66,1,0))&gt;3,VLOOKUP($A8,'1.kolo'!$O$3:$Q$66,3,0),VLOOKUP($A8,'1.kolo'!$L$3:$N$66,3,0))</f>
        <v>0</v>
      </c>
      <c r="AJ8" s="318">
        <f t="shared" ca="1" si="19"/>
        <v>0</v>
      </c>
      <c r="AK8" s="318">
        <v>6</v>
      </c>
      <c r="AL8" s="424"/>
      <c r="AP8" s="318">
        <f ca="1">IF(TYPE(VLOOKUP($A8,'2.kolo'!$L$3:$L$66,1,0))&gt;3,IF(TYPE(VLOOKUP($A8,'2.kolo'!$K$3:$L$66,2,0))&gt;3,0,VLOOKUP($A8,'2.kolo'!$K$3:$L$66,2,0)),VLOOKUP($A8,'2.kolo'!$L$3:$O$66,4,0))</f>
        <v>0</v>
      </c>
      <c r="AQ8" s="318">
        <f ca="1">IF(TYPE(VLOOKUP($A8,'2.kolo'!$L$3:$L$66,1,0))&gt;3,IF(TYPE(VLOOKUP($A8,'2.kolo'!$O$3:$Q$66,2,0))&gt;3,0,VLOOKUP($A8,'2.kolo'!$O$3:$Q$66,2,0)),VLOOKUP($A8,'2.kolo'!$L$3:$N$66,2,0))</f>
        <v>0</v>
      </c>
      <c r="AR8" s="318">
        <f ca="1">IF(TYPE(VLOOKUP($A8,'2.kolo'!$L$3:$L$66,1,0))&gt;3,IF(TYPE(VLOOKUP($A8,'2.kolo'!$O$3:$Q$66,3,0))&gt;3,0,VLOOKUP($A8,'2.kolo'!$O$3:$Q$66,3,0)),VLOOKUP($A8,'2.kolo'!$L$3:$N$66,3,0))</f>
        <v>0</v>
      </c>
      <c r="AS8" s="318">
        <f t="shared" ca="1" si="20"/>
        <v>0</v>
      </c>
      <c r="AT8" s="397"/>
      <c r="AU8" s="424" t="str">
        <f ca="1">IF(AT8="","",CONCATENATE(TEXT($O8,"0"),IF(Start.listina!$Y$5="","",TEXT(500+$P8,"000")),TEXT(999999*RAND(),"000000")))</f>
        <v/>
      </c>
      <c r="AV8" s="318">
        <f t="shared" ca="1" si="3"/>
        <v>0</v>
      </c>
      <c r="AY8" s="318">
        <f ca="1">IF(TYPE(VLOOKUP($A8,'3.kolo'!$L$3:$L$66,1,0))&gt;3,IF(TYPE(VLOOKUP($A8,'3.kolo'!$K$3:$L$66,2,0))&gt;3,0,VLOOKUP($A8,'3.kolo'!$K$3:$L$66,2,0)),VLOOKUP($A8,'3.kolo'!$L$3:$O$66,4,0))</f>
        <v>0</v>
      </c>
      <c r="AZ8" s="318">
        <f ca="1">IF(TYPE(VLOOKUP($A8,'3.kolo'!$L$3:$L$66,1,0))&gt;3,IF(TYPE(VLOOKUP($A8,'3.kolo'!$O$3:$Q$66,2,0))&gt;3,0,VLOOKUP($A8,'3.kolo'!$O$3:$Q$66,2,0)),VLOOKUP($A8,'3.kolo'!$L$3:$N$66,2,0))</f>
        <v>0</v>
      </c>
      <c r="BA8" s="318">
        <f ca="1">IF(TYPE(VLOOKUP($A8,'3.kolo'!$L$3:$L$66,1,0))&gt;3,IF(TYPE(VLOOKUP($A8,'3.kolo'!$O$3:$Q$66,3,0))&gt;3,0,VLOOKUP($A8,'3.kolo'!$O$3:$Q$66,3,0)),VLOOKUP($A8,'3.kolo'!$L$3:$N$66,3,0))</f>
        <v>0</v>
      </c>
      <c r="BB8" s="318">
        <f t="shared" ca="1" si="21"/>
        <v>0</v>
      </c>
      <c r="BC8" s="397"/>
      <c r="BD8" s="424" t="str">
        <f ca="1">IF(BC8="","",CONCATENATE(TEXT($O8,"0"),IF(Start.listina!$Y$5="","",TEXT(500+$P8,"000")),TEXT(999999*RAND(),"000000")))</f>
        <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PSK Jihlava - Lujková Klára</v>
      </c>
      <c r="D9" s="318" t="str">
        <f ca="1">IF(OR(A9&gt;Start.listina!$K$7,TYPE(VLOOKUP(A9,$V$3:$X$130,3,0))&gt;3),"",VLOOKUP(A9,$V$3:$X$130,3,0))</f>
        <v/>
      </c>
      <c r="E9" s="422" t="str">
        <f ca="1">IF(A9&gt;Start.listina!$K$7,"",IF(MIN(F9:K9)&gt;Start.listina!$Y$4,D9,MIN(F9:K9)))</f>
        <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0</v>
      </c>
      <c r="P9" s="318">
        <f t="shared" ca="1" si="9"/>
        <v>0</v>
      </c>
      <c r="Q9" s="318">
        <f t="shared" ca="1" si="0"/>
        <v>0</v>
      </c>
      <c r="R9" s="318">
        <f t="shared" ca="1" si="1"/>
        <v>0</v>
      </c>
      <c r="S9" s="318">
        <f t="shared" ca="1" si="10"/>
        <v>0</v>
      </c>
      <c r="T9" s="318">
        <f t="shared" ca="1" si="11"/>
        <v>0</v>
      </c>
      <c r="U9" s="397">
        <f t="shared" si="25"/>
        <v>7</v>
      </c>
      <c r="V9" s="397"/>
      <c r="W9" s="423" t="str">
        <f ca="1">IF($V9="","",CONCATENATE(TEXT($O9,"0"),IF(Start.listina!$Y$5="","",TEXT(500+$P9,"0000")),IF(Start.listina!$Y$6="","",CHOOSE(Start.listina!$Y$7,TEXT($Q9,"00"),CONCATENATE(TEXT($Q9,"00"),TEXT($S9,"000")), TEXT($R9,"00"))),TEXT(500+$P9,"0000"),IF(Start.listina!$Y$8="","",TEXT($T9,"0")),TEXT(999999*RAND(),"000000")))</f>
        <v/>
      </c>
      <c r="X9" s="399">
        <f t="shared" si="12"/>
        <v>7</v>
      </c>
      <c r="Y9" s="397">
        <f t="shared" ca="1" si="2"/>
        <v>0</v>
      </c>
      <c r="Z9" s="318">
        <f t="shared" ca="1" si="13"/>
        <v>20</v>
      </c>
      <c r="AA9" s="318">
        <f t="shared" ca="1" si="14"/>
        <v>0</v>
      </c>
      <c r="AB9" s="318">
        <f t="shared" ca="1" si="15"/>
        <v>0</v>
      </c>
      <c r="AC9" s="318">
        <f t="shared" ca="1" si="16"/>
        <v>0</v>
      </c>
      <c r="AD9" s="318">
        <f t="shared" ca="1" si="17"/>
        <v>0</v>
      </c>
      <c r="AE9" s="318">
        <f t="shared" ca="1" si="18"/>
        <v>0</v>
      </c>
      <c r="AG9" s="318">
        <f ca="1">IF(TYPE(VLOOKUP($A9,'1.kolo'!$L$3:$L$66,1,0))&gt;3,VLOOKUP($A9,'1.kolo'!$K$3:$L$66,2,0),VLOOKUP($A9,'1.kolo'!$L$3:$O$66,4,0))</f>
        <v>20</v>
      </c>
      <c r="AH9" s="318">
        <f ca="1">IF(TYPE(VLOOKUP($A9,'1.kolo'!$L$3:$L$66,1,0))&gt;3,VLOOKUP($A9,'1.kolo'!$O$3:$Q$66,2,0),VLOOKUP($A9,'1.kolo'!$L$3:$N$66,2,0))</f>
        <v>0</v>
      </c>
      <c r="AI9" s="318">
        <f ca="1">IF(TYPE(VLOOKUP($A9,'1.kolo'!$L$3:$L$66,1,0))&gt;3,VLOOKUP($A9,'1.kolo'!$O$3:$Q$66,3,0),VLOOKUP($A9,'1.kolo'!$L$3:$N$66,3,0))</f>
        <v>0</v>
      </c>
      <c r="AJ9" s="318">
        <f t="shared" ca="1" si="19"/>
        <v>0</v>
      </c>
      <c r="AK9" s="318">
        <v>7</v>
      </c>
      <c r="AL9" s="424"/>
      <c r="AP9" s="318">
        <f ca="1">IF(TYPE(VLOOKUP($A9,'2.kolo'!$L$3:$L$66,1,0))&gt;3,IF(TYPE(VLOOKUP($A9,'2.kolo'!$K$3:$L$66,2,0))&gt;3,0,VLOOKUP($A9,'2.kolo'!$K$3:$L$66,2,0)),VLOOKUP($A9,'2.kolo'!$L$3:$O$66,4,0))</f>
        <v>0</v>
      </c>
      <c r="AQ9" s="318">
        <f ca="1">IF(TYPE(VLOOKUP($A9,'2.kolo'!$L$3:$L$66,1,0))&gt;3,IF(TYPE(VLOOKUP($A9,'2.kolo'!$O$3:$Q$66,2,0))&gt;3,0,VLOOKUP($A9,'2.kolo'!$O$3:$Q$66,2,0)),VLOOKUP($A9,'2.kolo'!$L$3:$N$66,2,0))</f>
        <v>0</v>
      </c>
      <c r="AR9" s="318">
        <f ca="1">IF(TYPE(VLOOKUP($A9,'2.kolo'!$L$3:$L$66,1,0))&gt;3,IF(TYPE(VLOOKUP($A9,'2.kolo'!$O$3:$Q$66,3,0))&gt;3,0,VLOOKUP($A9,'2.kolo'!$O$3:$Q$66,3,0)),VLOOKUP($A9,'2.kolo'!$L$3:$N$66,3,0))</f>
        <v>0</v>
      </c>
      <c r="AS9" s="318">
        <f t="shared" ca="1" si="20"/>
        <v>0</v>
      </c>
      <c r="AT9" s="397"/>
      <c r="AU9" s="424" t="str">
        <f ca="1">IF(AT9="","",CONCATENATE(TEXT($O9,"0"),IF(Start.listina!$Y$5="","",TEXT(500+$P9,"000")),TEXT(999999*RAND(),"000000")))</f>
        <v/>
      </c>
      <c r="AV9" s="318">
        <f t="shared" ca="1" si="3"/>
        <v>0</v>
      </c>
      <c r="AY9" s="318">
        <f ca="1">IF(TYPE(VLOOKUP($A9,'3.kolo'!$L$3:$L$66,1,0))&gt;3,IF(TYPE(VLOOKUP($A9,'3.kolo'!$K$3:$L$66,2,0))&gt;3,0,VLOOKUP($A9,'3.kolo'!$K$3:$L$66,2,0)),VLOOKUP($A9,'3.kolo'!$L$3:$O$66,4,0))</f>
        <v>0</v>
      </c>
      <c r="AZ9" s="318">
        <f ca="1">IF(TYPE(VLOOKUP($A9,'3.kolo'!$L$3:$L$66,1,0))&gt;3,IF(TYPE(VLOOKUP($A9,'3.kolo'!$O$3:$Q$66,2,0))&gt;3,0,VLOOKUP($A9,'3.kolo'!$O$3:$Q$66,2,0)),VLOOKUP($A9,'3.kolo'!$L$3:$N$66,2,0))</f>
        <v>0</v>
      </c>
      <c r="BA9" s="318">
        <f ca="1">IF(TYPE(VLOOKUP($A9,'3.kolo'!$L$3:$L$66,1,0))&gt;3,IF(TYPE(VLOOKUP($A9,'3.kolo'!$O$3:$Q$66,3,0))&gt;3,0,VLOOKUP($A9,'3.kolo'!$O$3:$Q$66,3,0)),VLOOKUP($A9,'3.kolo'!$L$3:$N$66,3,0))</f>
        <v>0</v>
      </c>
      <c r="BB9" s="318">
        <f t="shared" ca="1" si="21"/>
        <v>0</v>
      </c>
      <c r="BC9" s="397"/>
      <c r="BD9" s="424" t="str">
        <f ca="1">IF(BC9="","",CONCATENATE(TEXT($O9,"0"),IF(Start.listina!$Y$5="","",TEXT(500+$P9,"000")),TEXT(999999*RAND(),"000000")))</f>
        <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SKP Kulová osma - Pilát Petr</v>
      </c>
      <c r="D10" s="318" t="str">
        <f ca="1">IF(OR(A10&gt;Start.listina!$K$7,TYPE(VLOOKUP(A10,$V$3:$X$130,3,0))&gt;3),"",VLOOKUP(A10,$V$3:$X$130,3,0))</f>
        <v/>
      </c>
      <c r="E10" s="422" t="str">
        <f ca="1">IF(A10&gt;Start.listina!$K$7,"",IF(MIN(F10:K10)&gt;Start.listina!$Y$4,D10,MIN(F10:K10)))</f>
        <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0</v>
      </c>
      <c r="P10" s="318">
        <f t="shared" ca="1" si="9"/>
        <v>0</v>
      </c>
      <c r="Q10" s="318">
        <f t="shared" ca="1" si="0"/>
        <v>0</v>
      </c>
      <c r="R10" s="318">
        <f t="shared" ca="1" si="1"/>
        <v>0</v>
      </c>
      <c r="S10" s="318">
        <f t="shared" ca="1" si="10"/>
        <v>0</v>
      </c>
      <c r="T10" s="318">
        <f t="shared" ca="1" si="11"/>
        <v>0</v>
      </c>
      <c r="U10" s="397">
        <f t="shared" si="25"/>
        <v>8</v>
      </c>
      <c r="V10" s="397"/>
      <c r="W10" s="423" t="str">
        <f ca="1">IF($V10="","",CONCATENATE(TEXT($O10,"0"),IF(Start.listina!$Y$5="","",TEXT(500+$P10,"0000")),IF(Start.listina!$Y$6="","",CHOOSE(Start.listina!$Y$7,TEXT($Q10,"00"),CONCATENATE(TEXT($Q10,"00"),TEXT($S10,"000")), TEXT($R10,"00"))),TEXT(500+$P10,"0000"),IF(Start.listina!$Y$8="","",TEXT($T10,"0")),TEXT(999999*RAND(),"000000")))</f>
        <v/>
      </c>
      <c r="X10" s="399">
        <f t="shared" si="12"/>
        <v>8</v>
      </c>
      <c r="Y10" s="397">
        <f t="shared" ca="1" si="2"/>
        <v>0</v>
      </c>
      <c r="Z10" s="318">
        <f t="shared" ca="1" si="13"/>
        <v>21</v>
      </c>
      <c r="AA10" s="318">
        <f t="shared" ca="1" si="14"/>
        <v>0</v>
      </c>
      <c r="AB10" s="318">
        <f t="shared" ca="1" si="15"/>
        <v>0</v>
      </c>
      <c r="AC10" s="318">
        <f t="shared" ca="1" si="16"/>
        <v>0</v>
      </c>
      <c r="AD10" s="318">
        <f t="shared" ca="1" si="17"/>
        <v>0</v>
      </c>
      <c r="AE10" s="318">
        <f t="shared" ca="1" si="18"/>
        <v>0</v>
      </c>
      <c r="AG10" s="318">
        <f ca="1">IF(TYPE(VLOOKUP($A10,'1.kolo'!$L$3:$L$66,1,0))&gt;3,VLOOKUP($A10,'1.kolo'!$K$3:$L$66,2,0),VLOOKUP($A10,'1.kolo'!$L$3:$O$66,4,0))</f>
        <v>21</v>
      </c>
      <c r="AH10" s="318">
        <f ca="1">IF(TYPE(VLOOKUP($A10,'1.kolo'!$L$3:$L$66,1,0))&gt;3,VLOOKUP($A10,'1.kolo'!$O$3:$Q$66,2,0),VLOOKUP($A10,'1.kolo'!$L$3:$N$66,2,0))</f>
        <v>0</v>
      </c>
      <c r="AI10" s="318">
        <f ca="1">IF(TYPE(VLOOKUP($A10,'1.kolo'!$L$3:$L$66,1,0))&gt;3,VLOOKUP($A10,'1.kolo'!$O$3:$Q$66,3,0),VLOOKUP($A10,'1.kolo'!$L$3:$N$66,3,0))</f>
        <v>0</v>
      </c>
      <c r="AJ10" s="318">
        <f t="shared" ca="1" si="19"/>
        <v>0</v>
      </c>
      <c r="AK10" s="318">
        <v>8</v>
      </c>
      <c r="AL10" s="424"/>
      <c r="AP10" s="318">
        <f ca="1">IF(TYPE(VLOOKUP($A10,'2.kolo'!$L$3:$L$66,1,0))&gt;3,IF(TYPE(VLOOKUP($A10,'2.kolo'!$K$3:$L$66,2,0))&gt;3,0,VLOOKUP($A10,'2.kolo'!$K$3:$L$66,2,0)),VLOOKUP($A10,'2.kolo'!$L$3:$O$66,4,0))</f>
        <v>0</v>
      </c>
      <c r="AQ10" s="318">
        <f ca="1">IF(TYPE(VLOOKUP($A10,'2.kolo'!$L$3:$L$66,1,0))&gt;3,IF(TYPE(VLOOKUP($A10,'2.kolo'!$O$3:$Q$66,2,0))&gt;3,0,VLOOKUP($A10,'2.kolo'!$O$3:$Q$66,2,0)),VLOOKUP($A10,'2.kolo'!$L$3:$N$66,2,0))</f>
        <v>0</v>
      </c>
      <c r="AR10" s="318">
        <f ca="1">IF(TYPE(VLOOKUP($A10,'2.kolo'!$L$3:$L$66,1,0))&gt;3,IF(TYPE(VLOOKUP($A10,'2.kolo'!$O$3:$Q$66,3,0))&gt;3,0,VLOOKUP($A10,'2.kolo'!$O$3:$Q$66,3,0)),VLOOKUP($A10,'2.kolo'!$L$3:$N$66,3,0))</f>
        <v>0</v>
      </c>
      <c r="AS10" s="318">
        <f t="shared" ca="1" si="20"/>
        <v>0</v>
      </c>
      <c r="AT10" s="397"/>
      <c r="AU10" s="424" t="str">
        <f ca="1">IF(AT10="","",CONCATENATE(TEXT($O10,"0"),IF(Start.listina!$Y$5="","",TEXT(500+$P10,"000")),TEXT(999999*RAND(),"000000")))</f>
        <v/>
      </c>
      <c r="AV10" s="318">
        <f t="shared" ca="1" si="3"/>
        <v>0</v>
      </c>
      <c r="AY10" s="318">
        <f ca="1">IF(TYPE(VLOOKUP($A10,'3.kolo'!$L$3:$L$66,1,0))&gt;3,IF(TYPE(VLOOKUP($A10,'3.kolo'!$K$3:$L$66,2,0))&gt;3,0,VLOOKUP($A10,'3.kolo'!$K$3:$L$66,2,0)),VLOOKUP($A10,'3.kolo'!$L$3:$O$66,4,0))</f>
        <v>0</v>
      </c>
      <c r="AZ10" s="318">
        <f ca="1">IF(TYPE(VLOOKUP($A10,'3.kolo'!$L$3:$L$66,1,0))&gt;3,IF(TYPE(VLOOKUP($A10,'3.kolo'!$O$3:$Q$66,2,0))&gt;3,0,VLOOKUP($A10,'3.kolo'!$O$3:$Q$66,2,0)),VLOOKUP($A10,'3.kolo'!$L$3:$N$66,2,0))</f>
        <v>0</v>
      </c>
      <c r="BA10" s="318">
        <f ca="1">IF(TYPE(VLOOKUP($A10,'3.kolo'!$L$3:$L$66,1,0))&gt;3,IF(TYPE(VLOOKUP($A10,'3.kolo'!$O$3:$Q$66,3,0))&gt;3,0,VLOOKUP($A10,'3.kolo'!$O$3:$Q$66,3,0)),VLOOKUP($A10,'3.kolo'!$L$3:$N$66,3,0))</f>
        <v>0</v>
      </c>
      <c r="BB10" s="318">
        <f t="shared" ca="1" si="21"/>
        <v>0</v>
      </c>
      <c r="BC10" s="397"/>
      <c r="BD10" s="424" t="str">
        <f ca="1">IF(BC10="","",CONCATENATE(TEXT($O10,"0"),IF(Start.listina!$Y$5="","",TEXT(500+$P10,"000")),TEXT(999999*RAND(),"000000")))</f>
        <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PC Kolová - Horáček Jindřich</v>
      </c>
      <c r="D11" s="318" t="str">
        <f ca="1">IF(OR(A11&gt;Start.listina!$K$7,TYPE(VLOOKUP(A11,$V$3:$X$130,3,0))&gt;3),"",VLOOKUP(A11,$V$3:$X$130,3,0))</f>
        <v/>
      </c>
      <c r="E11" s="422" t="str">
        <f ca="1">IF(A11&gt;Start.listina!$K$7,"",IF(MIN(F11:K11)&gt;Start.listina!$Y$4,D11,MIN(F11:K11)))</f>
        <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0</v>
      </c>
      <c r="P11" s="318">
        <f t="shared" ca="1" si="9"/>
        <v>0</v>
      </c>
      <c r="Q11" s="318">
        <f t="shared" ca="1" si="0"/>
        <v>0</v>
      </c>
      <c r="R11" s="318">
        <f t="shared" ca="1" si="1"/>
        <v>0</v>
      </c>
      <c r="S11" s="318">
        <f t="shared" ca="1" si="10"/>
        <v>0</v>
      </c>
      <c r="T11" s="318">
        <f t="shared" ca="1" si="11"/>
        <v>0</v>
      </c>
      <c r="U11" s="397">
        <f t="shared" si="25"/>
        <v>9</v>
      </c>
      <c r="V11" s="397"/>
      <c r="W11" s="423" t="str">
        <f ca="1">IF($V11="","",CONCATENATE(TEXT($O11,"0"),IF(Start.listina!$Y$5="","",TEXT(500+$P11,"0000")),IF(Start.listina!$Y$6="","",CHOOSE(Start.listina!$Y$7,TEXT($Q11,"00"),CONCATENATE(TEXT($Q11,"00"),TEXT($S11,"000")), TEXT($R11,"00"))),TEXT(500+$P11,"0000"),IF(Start.listina!$Y$8="","",TEXT($T11,"0")),TEXT(999999*RAND(),"000000")))</f>
        <v/>
      </c>
      <c r="X11" s="399">
        <f t="shared" si="12"/>
        <v>9</v>
      </c>
      <c r="Y11" s="397">
        <f t="shared" ca="1" si="2"/>
        <v>0</v>
      </c>
      <c r="Z11" s="318">
        <f t="shared" ca="1" si="13"/>
        <v>22</v>
      </c>
      <c r="AA11" s="318">
        <f t="shared" ca="1" si="14"/>
        <v>0</v>
      </c>
      <c r="AB11" s="318">
        <f t="shared" ca="1" si="15"/>
        <v>0</v>
      </c>
      <c r="AC11" s="318">
        <f t="shared" ca="1" si="16"/>
        <v>0</v>
      </c>
      <c r="AD11" s="318">
        <f t="shared" ca="1" si="17"/>
        <v>0</v>
      </c>
      <c r="AE11" s="318">
        <f t="shared" ca="1" si="18"/>
        <v>0</v>
      </c>
      <c r="AG11" s="318">
        <f ca="1">IF(TYPE(VLOOKUP($A11,'1.kolo'!$L$3:$L$66,1,0))&gt;3,VLOOKUP($A11,'1.kolo'!$K$3:$L$66,2,0),VLOOKUP($A11,'1.kolo'!$L$3:$O$66,4,0))</f>
        <v>22</v>
      </c>
      <c r="AH11" s="318">
        <f ca="1">IF(TYPE(VLOOKUP($A11,'1.kolo'!$L$3:$L$66,1,0))&gt;3,VLOOKUP($A11,'1.kolo'!$O$3:$Q$66,2,0),VLOOKUP($A11,'1.kolo'!$L$3:$N$66,2,0))</f>
        <v>0</v>
      </c>
      <c r="AI11" s="318">
        <f ca="1">IF(TYPE(VLOOKUP($A11,'1.kolo'!$L$3:$L$66,1,0))&gt;3,VLOOKUP($A11,'1.kolo'!$O$3:$Q$66,3,0),VLOOKUP($A11,'1.kolo'!$L$3:$N$66,3,0))</f>
        <v>0</v>
      </c>
      <c r="AJ11" s="318">
        <f t="shared" ca="1" si="19"/>
        <v>0</v>
      </c>
      <c r="AK11" s="318">
        <v>9</v>
      </c>
      <c r="AL11" s="424"/>
      <c r="AP11" s="318">
        <f ca="1">IF(TYPE(VLOOKUP($A11,'2.kolo'!$L$3:$L$66,1,0))&gt;3,IF(TYPE(VLOOKUP($A11,'2.kolo'!$K$3:$L$66,2,0))&gt;3,0,VLOOKUP($A11,'2.kolo'!$K$3:$L$66,2,0)),VLOOKUP($A11,'2.kolo'!$L$3:$O$66,4,0))</f>
        <v>0</v>
      </c>
      <c r="AQ11" s="318">
        <f ca="1">IF(TYPE(VLOOKUP($A11,'2.kolo'!$L$3:$L$66,1,0))&gt;3,IF(TYPE(VLOOKUP($A11,'2.kolo'!$O$3:$Q$66,2,0))&gt;3,0,VLOOKUP($A11,'2.kolo'!$O$3:$Q$66,2,0)),VLOOKUP($A11,'2.kolo'!$L$3:$N$66,2,0))</f>
        <v>0</v>
      </c>
      <c r="AR11" s="318">
        <f ca="1">IF(TYPE(VLOOKUP($A11,'2.kolo'!$L$3:$L$66,1,0))&gt;3,IF(TYPE(VLOOKUP($A11,'2.kolo'!$O$3:$Q$66,3,0))&gt;3,0,VLOOKUP($A11,'2.kolo'!$O$3:$Q$66,3,0)),VLOOKUP($A11,'2.kolo'!$L$3:$N$66,3,0))</f>
        <v>0</v>
      </c>
      <c r="AS11" s="318">
        <f t="shared" ca="1" si="20"/>
        <v>0</v>
      </c>
      <c r="AT11" s="397"/>
      <c r="AU11" s="424" t="str">
        <f ca="1">IF(AT11="","",CONCATENATE(TEXT($O11,"0"),IF(Start.listina!$Y$5="","",TEXT(500+$P11,"000")),TEXT(999999*RAND(),"000000")))</f>
        <v/>
      </c>
      <c r="AV11" s="318">
        <f t="shared" ca="1" si="3"/>
        <v>0</v>
      </c>
      <c r="AY11" s="318">
        <f ca="1">IF(TYPE(VLOOKUP($A11,'3.kolo'!$L$3:$L$66,1,0))&gt;3,IF(TYPE(VLOOKUP($A11,'3.kolo'!$K$3:$L$66,2,0))&gt;3,0,VLOOKUP($A11,'3.kolo'!$K$3:$L$66,2,0)),VLOOKUP($A11,'3.kolo'!$L$3:$O$66,4,0))</f>
        <v>0</v>
      </c>
      <c r="AZ11" s="318">
        <f ca="1">IF(TYPE(VLOOKUP($A11,'3.kolo'!$L$3:$L$66,1,0))&gt;3,IF(TYPE(VLOOKUP($A11,'3.kolo'!$O$3:$Q$66,2,0))&gt;3,0,VLOOKUP($A11,'3.kolo'!$O$3:$Q$66,2,0)),VLOOKUP($A11,'3.kolo'!$L$3:$N$66,2,0))</f>
        <v>0</v>
      </c>
      <c r="BA11" s="318">
        <f ca="1">IF(TYPE(VLOOKUP($A11,'3.kolo'!$L$3:$L$66,1,0))&gt;3,IF(TYPE(VLOOKUP($A11,'3.kolo'!$O$3:$Q$66,3,0))&gt;3,0,VLOOKUP($A11,'3.kolo'!$O$3:$Q$66,3,0)),VLOOKUP($A11,'3.kolo'!$L$3:$N$66,3,0))</f>
        <v>0</v>
      </c>
      <c r="BB11" s="318">
        <f t="shared" ca="1" si="21"/>
        <v>0</v>
      </c>
      <c r="BC11" s="397"/>
      <c r="BD11" s="424" t="str">
        <f ca="1">IF(BC11="","",CONCATENATE(TEXT($O11,"0"),IF(Start.listina!$Y$5="","",TEXT(500+$P11,"000")),TEXT(999999*RAND(),"000000")))</f>
        <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UBU Únětice - Křížek Evžen</v>
      </c>
      <c r="D12" s="318" t="str">
        <f ca="1">IF(OR(A12&gt;Start.listina!$K$7,TYPE(VLOOKUP(A12,$V$3:$X$130,3,0))&gt;3),"",VLOOKUP(A12,$V$3:$X$130,3,0))</f>
        <v/>
      </c>
      <c r="E12" s="422" t="str">
        <f ca="1">IF(A12&gt;Start.listina!$K$7,"",IF(MIN(F12:K12)&gt;Start.listina!$Y$4,D12,MIN(F12:K12)))</f>
        <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0</v>
      </c>
      <c r="P12" s="318">
        <f t="shared" ca="1" si="9"/>
        <v>0</v>
      </c>
      <c r="Q12" s="318">
        <f t="shared" ca="1" si="0"/>
        <v>0</v>
      </c>
      <c r="R12" s="318">
        <f t="shared" ca="1" si="1"/>
        <v>0</v>
      </c>
      <c r="S12" s="318">
        <f t="shared" ca="1" si="10"/>
        <v>0</v>
      </c>
      <c r="T12" s="318">
        <f t="shared" ca="1" si="11"/>
        <v>0</v>
      </c>
      <c r="U12" s="397">
        <f t="shared" si="25"/>
        <v>10</v>
      </c>
      <c r="V12" s="397"/>
      <c r="W12" s="423" t="str">
        <f ca="1">IF($V12="","",CONCATENATE(TEXT($O12,"0"),IF(Start.listina!$Y$5="","",TEXT(500+$P12,"0000")),IF(Start.listina!$Y$6="","",CHOOSE(Start.listina!$Y$7,TEXT($Q12,"00"),CONCATENATE(TEXT($Q12,"00"),TEXT($S12,"000")), TEXT($R12,"00"))),TEXT(500+$P12,"0000"),IF(Start.listina!$Y$8="","",TEXT($T12,"0")),TEXT(999999*RAND(),"000000")))</f>
        <v/>
      </c>
      <c r="X12" s="399">
        <f t="shared" si="12"/>
        <v>10</v>
      </c>
      <c r="Y12" s="397">
        <f t="shared" ca="1" si="2"/>
        <v>0</v>
      </c>
      <c r="Z12" s="318">
        <f t="shared" ca="1" si="13"/>
        <v>23</v>
      </c>
      <c r="AA12" s="318">
        <f t="shared" ca="1" si="14"/>
        <v>0</v>
      </c>
      <c r="AB12" s="318">
        <f t="shared" ca="1" si="15"/>
        <v>0</v>
      </c>
      <c r="AC12" s="318">
        <f t="shared" ca="1" si="16"/>
        <v>0</v>
      </c>
      <c r="AD12" s="318">
        <f t="shared" ca="1" si="17"/>
        <v>0</v>
      </c>
      <c r="AE12" s="318">
        <f t="shared" ca="1" si="18"/>
        <v>0</v>
      </c>
      <c r="AG12" s="318">
        <f ca="1">IF(TYPE(VLOOKUP($A12,'1.kolo'!$L$3:$L$66,1,0))&gt;3,VLOOKUP($A12,'1.kolo'!$K$3:$L$66,2,0),VLOOKUP($A12,'1.kolo'!$L$3:$O$66,4,0))</f>
        <v>23</v>
      </c>
      <c r="AH12" s="318">
        <f ca="1">IF(TYPE(VLOOKUP($A12,'1.kolo'!$L$3:$L$66,1,0))&gt;3,VLOOKUP($A12,'1.kolo'!$O$3:$Q$66,2,0),VLOOKUP($A12,'1.kolo'!$L$3:$N$66,2,0))</f>
        <v>0</v>
      </c>
      <c r="AI12" s="318">
        <f ca="1">IF(TYPE(VLOOKUP($A12,'1.kolo'!$L$3:$L$66,1,0))&gt;3,VLOOKUP($A12,'1.kolo'!$O$3:$Q$66,3,0),VLOOKUP($A12,'1.kolo'!$L$3:$N$66,3,0))</f>
        <v>0</v>
      </c>
      <c r="AJ12" s="318">
        <f t="shared" ca="1" si="19"/>
        <v>0</v>
      </c>
      <c r="AK12" s="318">
        <v>10</v>
      </c>
      <c r="AL12" s="424"/>
      <c r="AP12" s="318">
        <f ca="1">IF(TYPE(VLOOKUP($A12,'2.kolo'!$L$3:$L$66,1,0))&gt;3,IF(TYPE(VLOOKUP($A12,'2.kolo'!$K$3:$L$66,2,0))&gt;3,0,VLOOKUP($A12,'2.kolo'!$K$3:$L$66,2,0)),VLOOKUP($A12,'2.kolo'!$L$3:$O$66,4,0))</f>
        <v>0</v>
      </c>
      <c r="AQ12" s="318">
        <f ca="1">IF(TYPE(VLOOKUP($A12,'2.kolo'!$L$3:$L$66,1,0))&gt;3,IF(TYPE(VLOOKUP($A12,'2.kolo'!$O$3:$Q$66,2,0))&gt;3,0,VLOOKUP($A12,'2.kolo'!$O$3:$Q$66,2,0)),VLOOKUP($A12,'2.kolo'!$L$3:$N$66,2,0))</f>
        <v>0</v>
      </c>
      <c r="AR12" s="318">
        <f ca="1">IF(TYPE(VLOOKUP($A12,'2.kolo'!$L$3:$L$66,1,0))&gt;3,IF(TYPE(VLOOKUP($A12,'2.kolo'!$O$3:$Q$66,3,0))&gt;3,0,VLOOKUP($A12,'2.kolo'!$O$3:$Q$66,3,0)),VLOOKUP($A12,'2.kolo'!$L$3:$N$66,3,0))</f>
        <v>0</v>
      </c>
      <c r="AS12" s="318">
        <f t="shared" ca="1" si="20"/>
        <v>0</v>
      </c>
      <c r="AT12" s="397"/>
      <c r="AU12" s="424" t="str">
        <f ca="1">IF(AT12="","",CONCATENATE(TEXT($O12,"0"),IF(Start.listina!$Y$5="","",TEXT(500+$P12,"000")),TEXT(999999*RAND(),"000000")))</f>
        <v/>
      </c>
      <c r="AV12" s="318">
        <f t="shared" ca="1" si="3"/>
        <v>0</v>
      </c>
      <c r="AY12" s="318">
        <f ca="1">IF(TYPE(VLOOKUP($A12,'3.kolo'!$L$3:$L$66,1,0))&gt;3,IF(TYPE(VLOOKUP($A12,'3.kolo'!$K$3:$L$66,2,0))&gt;3,0,VLOOKUP($A12,'3.kolo'!$K$3:$L$66,2,0)),VLOOKUP($A12,'3.kolo'!$L$3:$O$66,4,0))</f>
        <v>0</v>
      </c>
      <c r="AZ12" s="318">
        <f ca="1">IF(TYPE(VLOOKUP($A12,'3.kolo'!$L$3:$L$66,1,0))&gt;3,IF(TYPE(VLOOKUP($A12,'3.kolo'!$O$3:$Q$66,2,0))&gt;3,0,VLOOKUP($A12,'3.kolo'!$O$3:$Q$66,2,0)),VLOOKUP($A12,'3.kolo'!$L$3:$N$66,2,0))</f>
        <v>0</v>
      </c>
      <c r="BA12" s="318">
        <f ca="1">IF(TYPE(VLOOKUP($A12,'3.kolo'!$L$3:$L$66,1,0))&gt;3,IF(TYPE(VLOOKUP($A12,'3.kolo'!$O$3:$Q$66,3,0))&gt;3,0,VLOOKUP($A12,'3.kolo'!$O$3:$Q$66,3,0)),VLOOKUP($A12,'3.kolo'!$L$3:$N$66,3,0))</f>
        <v>0</v>
      </c>
      <c r="BB12" s="318">
        <f t="shared" ca="1" si="21"/>
        <v>0</v>
      </c>
      <c r="BC12" s="397"/>
      <c r="BD12" s="424" t="str">
        <f ca="1">IF(BC12="","",CONCATENATE(TEXT($O12,"0"),IF(Start.listina!$Y$5="","",TEXT(500+$P12,"000")),TEXT(999999*RAND(),"000000")))</f>
        <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SK Pétanque Řepy - Vodehnalová Jindra</v>
      </c>
      <c r="D13" s="318" t="str">
        <f ca="1">IF(OR(A13&gt;Start.listina!$K$7,TYPE(VLOOKUP(A13,$V$3:$X$130,3,0))&gt;3),"",VLOOKUP(A13,$V$3:$X$130,3,0))</f>
        <v/>
      </c>
      <c r="E13" s="422" t="str">
        <f ca="1">IF(A13&gt;Start.listina!$K$7,"",IF(MIN(F13:K13)&gt;Start.listina!$Y$4,D13,MIN(F13:K13)))</f>
        <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0</v>
      </c>
      <c r="P13" s="318">
        <f t="shared" ca="1" si="9"/>
        <v>0</v>
      </c>
      <c r="Q13" s="318">
        <f t="shared" ca="1" si="0"/>
        <v>0</v>
      </c>
      <c r="R13" s="318">
        <f t="shared" ca="1" si="1"/>
        <v>0</v>
      </c>
      <c r="S13" s="318">
        <f t="shared" ca="1" si="10"/>
        <v>0</v>
      </c>
      <c r="T13" s="318">
        <f t="shared" ca="1" si="11"/>
        <v>0</v>
      </c>
      <c r="U13" s="397">
        <f t="shared" si="25"/>
        <v>11</v>
      </c>
      <c r="V13" s="397"/>
      <c r="W13" s="423" t="str">
        <f ca="1">IF($V13="","",CONCATENATE(TEXT($O13,"0"),IF(Start.listina!$Y$5="","",TEXT(500+$P13,"0000")),IF(Start.listina!$Y$6="","",CHOOSE(Start.listina!$Y$7,TEXT($Q13,"00"),CONCATENATE(TEXT($Q13,"00"),TEXT($S13,"000")), TEXT($R13,"00"))),TEXT(500+$P13,"0000"),IF(Start.listina!$Y$8="","",TEXT($T13,"0")),TEXT(999999*RAND(),"000000")))</f>
        <v/>
      </c>
      <c r="X13" s="399">
        <f t="shared" si="12"/>
        <v>11</v>
      </c>
      <c r="Y13" s="397">
        <f t="shared" ca="1" si="2"/>
        <v>0</v>
      </c>
      <c r="Z13" s="318">
        <f t="shared" ca="1" si="13"/>
        <v>24</v>
      </c>
      <c r="AA13" s="318">
        <f t="shared" ca="1" si="14"/>
        <v>0</v>
      </c>
      <c r="AB13" s="318">
        <f t="shared" ca="1" si="15"/>
        <v>0</v>
      </c>
      <c r="AC13" s="318">
        <f t="shared" ca="1" si="16"/>
        <v>0</v>
      </c>
      <c r="AD13" s="318">
        <f t="shared" ca="1" si="17"/>
        <v>0</v>
      </c>
      <c r="AE13" s="318">
        <f t="shared" ca="1" si="18"/>
        <v>0</v>
      </c>
      <c r="AG13" s="318">
        <f ca="1">IF(TYPE(VLOOKUP($A13,'1.kolo'!$L$3:$L$66,1,0))&gt;3,VLOOKUP($A13,'1.kolo'!$K$3:$L$66,2,0),VLOOKUP($A13,'1.kolo'!$L$3:$O$66,4,0))</f>
        <v>24</v>
      </c>
      <c r="AH13" s="318">
        <f ca="1">IF(TYPE(VLOOKUP($A13,'1.kolo'!$L$3:$L$66,1,0))&gt;3,VLOOKUP($A13,'1.kolo'!$O$3:$Q$66,2,0),VLOOKUP($A13,'1.kolo'!$L$3:$N$66,2,0))</f>
        <v>0</v>
      </c>
      <c r="AI13" s="318">
        <f ca="1">IF(TYPE(VLOOKUP($A13,'1.kolo'!$L$3:$L$66,1,0))&gt;3,VLOOKUP($A13,'1.kolo'!$O$3:$Q$66,3,0),VLOOKUP($A13,'1.kolo'!$L$3:$N$66,3,0))</f>
        <v>0</v>
      </c>
      <c r="AJ13" s="318">
        <f t="shared" ca="1" si="19"/>
        <v>0</v>
      </c>
      <c r="AK13" s="318">
        <v>11</v>
      </c>
      <c r="AL13" s="424"/>
      <c r="AP13" s="318">
        <f ca="1">IF(TYPE(VLOOKUP($A13,'2.kolo'!$L$3:$L$66,1,0))&gt;3,IF(TYPE(VLOOKUP($A13,'2.kolo'!$K$3:$L$66,2,0))&gt;3,0,VLOOKUP($A13,'2.kolo'!$K$3:$L$66,2,0)),VLOOKUP($A13,'2.kolo'!$L$3:$O$66,4,0))</f>
        <v>0</v>
      </c>
      <c r="AQ13" s="318">
        <f ca="1">IF(TYPE(VLOOKUP($A13,'2.kolo'!$L$3:$L$66,1,0))&gt;3,IF(TYPE(VLOOKUP($A13,'2.kolo'!$O$3:$Q$66,2,0))&gt;3,0,VLOOKUP($A13,'2.kolo'!$O$3:$Q$66,2,0)),VLOOKUP($A13,'2.kolo'!$L$3:$N$66,2,0))</f>
        <v>0</v>
      </c>
      <c r="AR13" s="318">
        <f ca="1">IF(TYPE(VLOOKUP($A13,'2.kolo'!$L$3:$L$66,1,0))&gt;3,IF(TYPE(VLOOKUP($A13,'2.kolo'!$O$3:$Q$66,3,0))&gt;3,0,VLOOKUP($A13,'2.kolo'!$O$3:$Q$66,3,0)),VLOOKUP($A13,'2.kolo'!$L$3:$N$66,3,0))</f>
        <v>0</v>
      </c>
      <c r="AS13" s="318">
        <f t="shared" ca="1" si="20"/>
        <v>0</v>
      </c>
      <c r="AT13" s="397"/>
      <c r="AU13" s="424" t="str">
        <f ca="1">IF(AT13="","",CONCATENATE(TEXT($O13,"0"),IF(Start.listina!$Y$5="","",TEXT(500+$P13,"000")),TEXT(999999*RAND(),"000000")))</f>
        <v/>
      </c>
      <c r="AV13" s="318">
        <f t="shared" ca="1" si="3"/>
        <v>0</v>
      </c>
      <c r="AY13" s="318">
        <f ca="1">IF(TYPE(VLOOKUP($A13,'3.kolo'!$L$3:$L$66,1,0))&gt;3,IF(TYPE(VLOOKUP($A13,'3.kolo'!$K$3:$L$66,2,0))&gt;3,0,VLOOKUP($A13,'3.kolo'!$K$3:$L$66,2,0)),VLOOKUP($A13,'3.kolo'!$L$3:$O$66,4,0))</f>
        <v>0</v>
      </c>
      <c r="AZ13" s="318">
        <f ca="1">IF(TYPE(VLOOKUP($A13,'3.kolo'!$L$3:$L$66,1,0))&gt;3,IF(TYPE(VLOOKUP($A13,'3.kolo'!$O$3:$Q$66,2,0))&gt;3,0,VLOOKUP($A13,'3.kolo'!$O$3:$Q$66,2,0)),VLOOKUP($A13,'3.kolo'!$L$3:$N$66,2,0))</f>
        <v>0</v>
      </c>
      <c r="BA13" s="318">
        <f ca="1">IF(TYPE(VLOOKUP($A13,'3.kolo'!$L$3:$L$66,1,0))&gt;3,IF(TYPE(VLOOKUP($A13,'3.kolo'!$O$3:$Q$66,3,0))&gt;3,0,VLOOKUP($A13,'3.kolo'!$O$3:$Q$66,3,0)),VLOOKUP($A13,'3.kolo'!$L$3:$N$66,3,0))</f>
        <v>0</v>
      </c>
      <c r="BB13" s="318">
        <f t="shared" ca="1" si="21"/>
        <v>0</v>
      </c>
      <c r="BC13" s="397"/>
      <c r="BD13" s="424" t="str">
        <f ca="1">IF(BC13="","",CONCATENATE(TEXT($O13,"0"),IF(Start.listina!$Y$5="","",TEXT(500+$P13,"000")),TEXT(999999*RAND(),"000000")))</f>
        <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PC Kolová - Gubiš Josef</v>
      </c>
      <c r="D14" s="318" t="str">
        <f ca="1">IF(OR(A14&gt;Start.listina!$K$7,TYPE(VLOOKUP(A14,$V$3:$X$130,3,0))&gt;3),"",VLOOKUP(A14,$V$3:$X$130,3,0))</f>
        <v/>
      </c>
      <c r="E14" s="422" t="str">
        <f ca="1">IF(A14&gt;Start.listina!$K$7,"",IF(MIN(F14:K14)&gt;Start.listina!$Y$4,D14,MIN(F14:K14)))</f>
        <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0</v>
      </c>
      <c r="P14" s="318">
        <f t="shared" ca="1" si="9"/>
        <v>0</v>
      </c>
      <c r="Q14" s="318">
        <f t="shared" ca="1" si="0"/>
        <v>0</v>
      </c>
      <c r="R14" s="318">
        <f t="shared" ca="1" si="1"/>
        <v>0</v>
      </c>
      <c r="S14" s="318">
        <f t="shared" ca="1" si="10"/>
        <v>0</v>
      </c>
      <c r="T14" s="318">
        <f t="shared" ca="1" si="11"/>
        <v>0</v>
      </c>
      <c r="U14" s="397">
        <f t="shared" si="25"/>
        <v>12</v>
      </c>
      <c r="V14" s="397"/>
      <c r="W14" s="423" t="str">
        <f ca="1">IF($V14="","",CONCATENATE(TEXT($O14,"0"),IF(Start.listina!$Y$5="","",TEXT(500+$P14,"0000")),IF(Start.listina!$Y$6="","",CHOOSE(Start.listina!$Y$7,TEXT($Q14,"00"),CONCATENATE(TEXT($Q14,"00"),TEXT($S14,"000")), TEXT($R14,"00"))),TEXT(500+$P14,"0000"),IF(Start.listina!$Y$8="","",TEXT($T14,"0")),TEXT(999999*RAND(),"000000")))</f>
        <v/>
      </c>
      <c r="X14" s="399">
        <f t="shared" si="12"/>
        <v>12</v>
      </c>
      <c r="Y14" s="397">
        <f t="shared" ca="1" si="2"/>
        <v>0</v>
      </c>
      <c r="Z14" s="318">
        <f t="shared" ca="1" si="13"/>
        <v>25</v>
      </c>
      <c r="AA14" s="318">
        <f t="shared" ca="1" si="14"/>
        <v>0</v>
      </c>
      <c r="AB14" s="318">
        <f t="shared" ca="1" si="15"/>
        <v>0</v>
      </c>
      <c r="AC14" s="318">
        <f t="shared" ca="1" si="16"/>
        <v>0</v>
      </c>
      <c r="AD14" s="318">
        <f t="shared" ca="1" si="17"/>
        <v>0</v>
      </c>
      <c r="AE14" s="318">
        <f t="shared" ca="1" si="18"/>
        <v>0</v>
      </c>
      <c r="AG14" s="318">
        <f ca="1">IF(TYPE(VLOOKUP($A14,'1.kolo'!$L$3:$L$66,1,0))&gt;3,VLOOKUP($A14,'1.kolo'!$K$3:$L$66,2,0),VLOOKUP($A14,'1.kolo'!$L$3:$O$66,4,0))</f>
        <v>25</v>
      </c>
      <c r="AH14" s="318">
        <f ca="1">IF(TYPE(VLOOKUP($A14,'1.kolo'!$L$3:$L$66,1,0))&gt;3,VLOOKUP($A14,'1.kolo'!$O$3:$Q$66,2,0),VLOOKUP($A14,'1.kolo'!$L$3:$N$66,2,0))</f>
        <v>0</v>
      </c>
      <c r="AI14" s="318">
        <f ca="1">IF(TYPE(VLOOKUP($A14,'1.kolo'!$L$3:$L$66,1,0))&gt;3,VLOOKUP($A14,'1.kolo'!$O$3:$Q$66,3,0),VLOOKUP($A14,'1.kolo'!$L$3:$N$66,3,0))</f>
        <v>0</v>
      </c>
      <c r="AJ14" s="318">
        <f t="shared" ca="1" si="19"/>
        <v>0</v>
      </c>
      <c r="AK14" s="318">
        <v>12</v>
      </c>
      <c r="AL14" s="424"/>
      <c r="AP14" s="318">
        <f ca="1">IF(TYPE(VLOOKUP($A14,'2.kolo'!$L$3:$L$66,1,0))&gt;3,IF(TYPE(VLOOKUP($A14,'2.kolo'!$K$3:$L$66,2,0))&gt;3,0,VLOOKUP($A14,'2.kolo'!$K$3:$L$66,2,0)),VLOOKUP($A14,'2.kolo'!$L$3:$O$66,4,0))</f>
        <v>0</v>
      </c>
      <c r="AQ14" s="318">
        <f ca="1">IF(TYPE(VLOOKUP($A14,'2.kolo'!$L$3:$L$66,1,0))&gt;3,IF(TYPE(VLOOKUP($A14,'2.kolo'!$O$3:$Q$66,2,0))&gt;3,0,VLOOKUP($A14,'2.kolo'!$O$3:$Q$66,2,0)),VLOOKUP($A14,'2.kolo'!$L$3:$N$66,2,0))</f>
        <v>0</v>
      </c>
      <c r="AR14" s="318">
        <f ca="1">IF(TYPE(VLOOKUP($A14,'2.kolo'!$L$3:$L$66,1,0))&gt;3,IF(TYPE(VLOOKUP($A14,'2.kolo'!$O$3:$Q$66,3,0))&gt;3,0,VLOOKUP($A14,'2.kolo'!$O$3:$Q$66,3,0)),VLOOKUP($A14,'2.kolo'!$L$3:$N$66,3,0))</f>
        <v>0</v>
      </c>
      <c r="AS14" s="318">
        <f t="shared" ca="1" si="20"/>
        <v>0</v>
      </c>
      <c r="AT14" s="397"/>
      <c r="AU14" s="424" t="str">
        <f ca="1">IF(AT14="","",CONCATENATE(TEXT($O14,"0"),IF(Start.listina!$Y$5="","",TEXT(500+$P14,"000")),TEXT(999999*RAND(),"000000")))</f>
        <v/>
      </c>
      <c r="AV14" s="318">
        <f t="shared" ca="1" si="3"/>
        <v>0</v>
      </c>
      <c r="AY14" s="318">
        <f ca="1">IF(TYPE(VLOOKUP($A14,'3.kolo'!$L$3:$L$66,1,0))&gt;3,IF(TYPE(VLOOKUP($A14,'3.kolo'!$K$3:$L$66,2,0))&gt;3,0,VLOOKUP($A14,'3.kolo'!$K$3:$L$66,2,0)),VLOOKUP($A14,'3.kolo'!$L$3:$O$66,4,0))</f>
        <v>0</v>
      </c>
      <c r="AZ14" s="318">
        <f ca="1">IF(TYPE(VLOOKUP($A14,'3.kolo'!$L$3:$L$66,1,0))&gt;3,IF(TYPE(VLOOKUP($A14,'3.kolo'!$O$3:$Q$66,2,0))&gt;3,0,VLOOKUP($A14,'3.kolo'!$O$3:$Q$66,2,0)),VLOOKUP($A14,'3.kolo'!$L$3:$N$66,2,0))</f>
        <v>0</v>
      </c>
      <c r="BA14" s="318">
        <f ca="1">IF(TYPE(VLOOKUP($A14,'3.kolo'!$L$3:$L$66,1,0))&gt;3,IF(TYPE(VLOOKUP($A14,'3.kolo'!$O$3:$Q$66,3,0))&gt;3,0,VLOOKUP($A14,'3.kolo'!$O$3:$Q$66,3,0)),VLOOKUP($A14,'3.kolo'!$L$3:$N$66,3,0))</f>
        <v>0</v>
      </c>
      <c r="BB14" s="318">
        <f t="shared" ca="1" si="21"/>
        <v>0</v>
      </c>
      <c r="BC14" s="397"/>
      <c r="BD14" s="424" t="str">
        <f ca="1">IF(BC14="","",CONCATENATE(TEXT($O14,"0"),IF(Start.listina!$Y$5="","",TEXT(500+$P14,"000")),TEXT(999999*RAND(),"000000")))</f>
        <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SK Pétanque Řepy - Müllerová Jiřina</v>
      </c>
      <c r="D15" s="318" t="str">
        <f ca="1">IF(OR(A15&gt;Start.listina!$K$7,TYPE(VLOOKUP(A15,$V$3:$X$130,3,0))&gt;3),"",VLOOKUP(A15,$V$3:$X$130,3,0))</f>
        <v/>
      </c>
      <c r="E15" s="422" t="str">
        <f ca="1">IF(A15&gt;Start.listina!$K$7,"",IF(MIN(F15:K15)&gt;Start.listina!$Y$4,D15,MIN(F15:K15)))</f>
        <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ca="1" si="2"/>
        <v>0</v>
      </c>
      <c r="Z15" s="318">
        <f t="shared" ca="1" si="13"/>
        <v>26</v>
      </c>
      <c r="AA15" s="318">
        <f t="shared" ca="1" si="14"/>
        <v>0</v>
      </c>
      <c r="AB15" s="318">
        <f t="shared" ca="1" si="15"/>
        <v>0</v>
      </c>
      <c r="AC15" s="318">
        <f t="shared" ca="1" si="16"/>
        <v>0</v>
      </c>
      <c r="AD15" s="318">
        <f t="shared" ca="1" si="17"/>
        <v>0</v>
      </c>
      <c r="AE15" s="318">
        <f t="shared" ca="1" si="18"/>
        <v>0</v>
      </c>
      <c r="AG15" s="318">
        <f ca="1">IF(TYPE(VLOOKUP($A15,'1.kolo'!$L$3:$L$66,1,0))&gt;3,VLOOKUP($A15,'1.kolo'!$K$3:$L$66,2,0),VLOOKUP($A15,'1.kolo'!$L$3:$O$66,4,0))</f>
        <v>26</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f ca="1">IF(TYPE(VLOOKUP($A15,'2.kolo'!$L$3:$L$66,1,0))&gt;3,IF(TYPE(VLOOKUP($A15,'2.kolo'!$K$3:$L$66,2,0))&gt;3,0,VLOOKUP($A15,'2.kolo'!$K$3:$L$66,2,0)),VLOOKUP($A15,'2.kolo'!$L$3:$O$66,4,0))</f>
        <v>0</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c r="AU15" s="424" t="str">
        <f ca="1">IF(AT15="","",CONCATENATE(TEXT($O15,"0"),IF(Start.listina!$Y$5="","",TEXT(500+$P15,"000")),TEXT(999999*RAND(),"000000")))</f>
        <v/>
      </c>
      <c r="AV15" s="318">
        <f t="shared" ca="1" si="3"/>
        <v>0</v>
      </c>
      <c r="AY15" s="318">
        <f ca="1">IF(TYPE(VLOOKUP($A15,'3.kolo'!$L$3:$L$66,1,0))&gt;3,IF(TYPE(VLOOKUP($A15,'3.kolo'!$K$3:$L$66,2,0))&gt;3,0,VLOOKUP($A15,'3.kolo'!$K$3:$L$66,2,0)),VLOOKUP($A15,'3.kolo'!$L$3:$O$66,4,0))</f>
        <v>0</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c r="BD15" s="424" t="str">
        <f ca="1">IF(BC15="","",CONCATENATE(TEXT($O15,"0"),IF(Start.listina!$Y$5="","",TEXT(500+$P15,"000")),TEXT(999999*RAND(),"000000")))</f>
        <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PSK Jihlava - Krupicová Natálie</v>
      </c>
      <c r="D16" s="318" t="str">
        <f ca="1">IF(OR(A16&gt;Start.listina!$K$7,TYPE(VLOOKUP(A16,$V$3:$X$130,3,0))&gt;3),"",VLOOKUP(A16,$V$3:$X$130,3,0))</f>
        <v/>
      </c>
      <c r="E16" s="422" t="str">
        <f ca="1">IF(A16&gt;Start.listina!$K$7,"",IF(MIN(F16:K16)&gt;Start.listina!$Y$4,D16,MIN(F16:K16)))</f>
        <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ca="1" si="2"/>
        <v>0</v>
      </c>
      <c r="Z16" s="318">
        <f t="shared" ca="1" si="13"/>
        <v>1</v>
      </c>
      <c r="AA16" s="318">
        <f t="shared" ca="1" si="14"/>
        <v>0</v>
      </c>
      <c r="AB16" s="318">
        <f t="shared" ca="1" si="15"/>
        <v>0</v>
      </c>
      <c r="AC16" s="318">
        <f t="shared" ca="1" si="16"/>
        <v>0</v>
      </c>
      <c r="AD16" s="318">
        <f t="shared" ca="1" si="17"/>
        <v>0</v>
      </c>
      <c r="AE16" s="318">
        <f t="shared" ca="1" si="18"/>
        <v>0</v>
      </c>
      <c r="AG16" s="318">
        <f ca="1">IF(TYPE(VLOOKUP($A16,'1.kolo'!$L$3:$L$66,1,0))&gt;3,VLOOKUP($A16,'1.kolo'!$K$3:$L$66,2,0),VLOOKUP($A16,'1.kolo'!$L$3:$O$66,4,0))</f>
        <v>1</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f ca="1">IF(TYPE(VLOOKUP($A16,'2.kolo'!$L$3:$L$66,1,0))&gt;3,IF(TYPE(VLOOKUP($A16,'2.kolo'!$K$3:$L$66,2,0))&gt;3,0,VLOOKUP($A16,'2.kolo'!$K$3:$L$66,2,0)),VLOOKUP($A16,'2.kolo'!$L$3:$O$66,4,0))</f>
        <v>0</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c r="AU16" s="424" t="str">
        <f ca="1">IF(AT16="","",CONCATENATE(TEXT($O16,"0"),IF(Start.listina!$Y$5="","",TEXT(500+$P16,"000")),TEXT(999999*RAND(),"000000")))</f>
        <v/>
      </c>
      <c r="AV16" s="318">
        <f t="shared" ca="1" si="3"/>
        <v>0</v>
      </c>
      <c r="AY16" s="318">
        <f ca="1">IF(TYPE(VLOOKUP($A16,'3.kolo'!$L$3:$L$66,1,0))&gt;3,IF(TYPE(VLOOKUP($A16,'3.kolo'!$K$3:$L$66,2,0))&gt;3,0,VLOOKUP($A16,'3.kolo'!$K$3:$L$66,2,0)),VLOOKUP($A16,'3.kolo'!$L$3:$O$66,4,0))</f>
        <v>0</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c r="BD16" s="424" t="str">
        <f ca="1">IF(BC16="","",CONCATENATE(TEXT($O16,"0"),IF(Start.listina!$Y$5="","",TEXT(500+$P16,"000")),TEXT(999999*RAND(),"000000")))</f>
        <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CdP Loděnice - Jirkovský Tomáš</v>
      </c>
      <c r="D17" s="318" t="str">
        <f ca="1">IF(OR(A17&gt;Start.listina!$K$7,TYPE(VLOOKUP(A17,$V$3:$X$130,3,0))&gt;3),"",VLOOKUP(A17,$V$3:$X$130,3,0))</f>
        <v/>
      </c>
      <c r="E17" s="422" t="str">
        <f ca="1">IF(A17&gt;Start.listina!$K$7,"",IF(MIN(F17:K17)&gt;Start.listina!$Y$4,D17,MIN(F17:K17)))</f>
        <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ca="1" si="2"/>
        <v>0</v>
      </c>
      <c r="Z17" s="318">
        <f t="shared" ca="1" si="13"/>
        <v>2</v>
      </c>
      <c r="AA17" s="318">
        <f t="shared" ca="1" si="14"/>
        <v>0</v>
      </c>
      <c r="AB17" s="318">
        <f t="shared" ca="1" si="15"/>
        <v>0</v>
      </c>
      <c r="AC17" s="318">
        <f t="shared" ca="1" si="16"/>
        <v>0</v>
      </c>
      <c r="AD17" s="318">
        <f t="shared" ca="1" si="17"/>
        <v>0</v>
      </c>
      <c r="AE17" s="318">
        <f t="shared" ca="1" si="18"/>
        <v>0</v>
      </c>
      <c r="AG17" s="318">
        <f ca="1">IF(TYPE(VLOOKUP($A17,'1.kolo'!$L$3:$L$66,1,0))&gt;3,VLOOKUP($A17,'1.kolo'!$K$3:$L$66,2,0),VLOOKUP($A17,'1.kolo'!$L$3:$O$66,4,0))</f>
        <v>2</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f ca="1">IF(TYPE(VLOOKUP($A17,'2.kolo'!$L$3:$L$66,1,0))&gt;3,IF(TYPE(VLOOKUP($A17,'2.kolo'!$K$3:$L$66,2,0))&gt;3,0,VLOOKUP($A17,'2.kolo'!$K$3:$L$66,2,0)),VLOOKUP($A17,'2.kolo'!$L$3:$O$66,4,0))</f>
        <v>0</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c r="AU17" s="424" t="str">
        <f ca="1">IF(AT17="","",CONCATENATE(TEXT($O17,"0"),IF(Start.listina!$Y$5="","",TEXT(500+$P17,"000")),TEXT(999999*RAND(),"000000")))</f>
        <v/>
      </c>
      <c r="AV17" s="318">
        <f t="shared" ca="1" si="3"/>
        <v>0</v>
      </c>
      <c r="AY17" s="318">
        <f ca="1">IF(TYPE(VLOOKUP($A17,'3.kolo'!$L$3:$L$66,1,0))&gt;3,IF(TYPE(VLOOKUP($A17,'3.kolo'!$K$3:$L$66,2,0))&gt;3,0,VLOOKUP($A17,'3.kolo'!$K$3:$L$66,2,0)),VLOOKUP($A17,'3.kolo'!$L$3:$O$66,4,0))</f>
        <v>0</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c r="BD17" s="424" t="str">
        <f ca="1">IF(BC17="","",CONCATENATE(TEXT($O17,"0"),IF(Start.listina!$Y$5="","",TEXT(500+$P17,"000")),TEXT(999999*RAND(),"000000")))</f>
        <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SK Pétanque Řepy - Konopová Marta</v>
      </c>
      <c r="D18" s="318" t="str">
        <f ca="1">IF(OR(A18&gt;Start.listina!$K$7,TYPE(VLOOKUP(A18,$V$3:$X$130,3,0))&gt;3),"",VLOOKUP(A18,$V$3:$X$130,3,0))</f>
        <v/>
      </c>
      <c r="E18" s="422" t="str">
        <f ca="1">IF(A18&gt;Start.listina!$K$7,"",IF(MIN(F18:K18)&gt;Start.listina!$Y$4,D18,MIN(F18:K18)))</f>
        <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ca="1" si="2"/>
        <v>0</v>
      </c>
      <c r="Z18" s="318">
        <f t="shared" ca="1" si="13"/>
        <v>3</v>
      </c>
      <c r="AA18" s="318">
        <f t="shared" ca="1" si="14"/>
        <v>0</v>
      </c>
      <c r="AB18" s="318">
        <f t="shared" ca="1" si="15"/>
        <v>0</v>
      </c>
      <c r="AC18" s="318">
        <f t="shared" ca="1" si="16"/>
        <v>0</v>
      </c>
      <c r="AD18" s="318">
        <f t="shared" ca="1" si="17"/>
        <v>0</v>
      </c>
      <c r="AE18" s="318">
        <f t="shared" ca="1" si="18"/>
        <v>0</v>
      </c>
      <c r="AG18" s="318">
        <f ca="1">IF(TYPE(VLOOKUP($A18,'1.kolo'!$L$3:$L$66,1,0))&gt;3,VLOOKUP($A18,'1.kolo'!$K$3:$L$66,2,0),VLOOKUP($A18,'1.kolo'!$L$3:$O$66,4,0))</f>
        <v>3</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f ca="1">IF(TYPE(VLOOKUP($A18,'2.kolo'!$L$3:$L$66,1,0))&gt;3,IF(TYPE(VLOOKUP($A18,'2.kolo'!$K$3:$L$66,2,0))&gt;3,0,VLOOKUP($A18,'2.kolo'!$K$3:$L$66,2,0)),VLOOKUP($A18,'2.kolo'!$L$3:$O$66,4,0))</f>
        <v>0</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c r="AU18" s="424" t="str">
        <f ca="1">IF(AT18="","",CONCATENATE(TEXT($O18,"0"),IF(Start.listina!$Y$5="","",TEXT(500+$P18,"000")),TEXT(999999*RAND(),"000000")))</f>
        <v/>
      </c>
      <c r="AV18" s="318">
        <f t="shared" ca="1" si="3"/>
        <v>0</v>
      </c>
      <c r="AY18" s="318">
        <f ca="1">IF(TYPE(VLOOKUP($A18,'3.kolo'!$L$3:$L$66,1,0))&gt;3,IF(TYPE(VLOOKUP($A18,'3.kolo'!$K$3:$L$66,2,0))&gt;3,0,VLOOKUP($A18,'3.kolo'!$K$3:$L$66,2,0)),VLOOKUP($A18,'3.kolo'!$L$3:$O$66,4,0))</f>
        <v>0</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c r="BD18" s="424" t="str">
        <f ca="1">IF(BC18="","",CONCATENATE(TEXT($O18,"0"),IF(Start.listina!$Y$5="","",TEXT(500+$P18,"000")),TEXT(999999*RAND(),"000000")))</f>
        <v/>
      </c>
      <c r="BE18" s="318">
        <f t="shared" ca="1" si="4"/>
        <v>0</v>
      </c>
      <c r="BH18" s="318">
        <f ca="1">IF(TYPE(VLOOKUP($A18,'4.kolo'!$L$3:$L$66,1,0))&gt;3,IF(TYPE(VLOOKUP($A18,'4.kolo'!$K$3:$L$66,2,0))&gt;3,0,VLOOKUP($A18,'4.kolo'!$K$3:$L$66,2,0)),VLOOKUP($A18,'4.kolo'!$L$3:$O$66,4,0))</f>
        <v>0</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PPA POZORKA - Michovská Jana</v>
      </c>
      <c r="D19" s="318" t="str">
        <f ca="1">IF(OR(A19&gt;Start.listina!$K$7,TYPE(VLOOKUP(A19,$V$3:$X$130,3,0))&gt;3),"",VLOOKUP(A19,$V$3:$X$130,3,0))</f>
        <v/>
      </c>
      <c r="E19" s="422" t="str">
        <f ca="1">IF(A19&gt;Start.listina!$K$7,"",IF(MIN(F19:K19)&gt;Start.listina!$Y$4,D19,MIN(F19:K19)))</f>
        <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ca="1" si="2"/>
        <v>0</v>
      </c>
      <c r="Z19" s="318">
        <f t="shared" ca="1" si="13"/>
        <v>4</v>
      </c>
      <c r="AA19" s="318">
        <f t="shared" ca="1" si="14"/>
        <v>0</v>
      </c>
      <c r="AB19" s="318">
        <f t="shared" ca="1" si="15"/>
        <v>0</v>
      </c>
      <c r="AC19" s="318">
        <f t="shared" ca="1" si="16"/>
        <v>0</v>
      </c>
      <c r="AD19" s="318">
        <f t="shared" ca="1" si="17"/>
        <v>0</v>
      </c>
      <c r="AE19" s="318">
        <f t="shared" ca="1" si="18"/>
        <v>0</v>
      </c>
      <c r="AG19" s="318">
        <f ca="1">IF(TYPE(VLOOKUP($A19,'1.kolo'!$L$3:$L$66,1,0))&gt;3,VLOOKUP($A19,'1.kolo'!$K$3:$L$66,2,0),VLOOKUP($A19,'1.kolo'!$L$3:$O$66,4,0))</f>
        <v>4</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f ca="1">IF(TYPE(VLOOKUP($A19,'2.kolo'!$L$3:$L$66,1,0))&gt;3,IF(TYPE(VLOOKUP($A19,'2.kolo'!$K$3:$L$66,2,0))&gt;3,0,VLOOKUP($A19,'2.kolo'!$K$3:$L$66,2,0)),VLOOKUP($A19,'2.kolo'!$L$3:$O$66,4,0))</f>
        <v>0</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c r="AU19" s="424" t="str">
        <f ca="1">IF(AT19="","",CONCATENATE(TEXT($O19,"0"),IF(Start.listina!$Y$5="","",TEXT(500+$P19,"000")),TEXT(999999*RAND(),"000000")))</f>
        <v/>
      </c>
      <c r="AV19" s="318">
        <f t="shared" ca="1" si="3"/>
        <v>0</v>
      </c>
      <c r="AY19" s="318">
        <f ca="1">IF(TYPE(VLOOKUP($A19,'3.kolo'!$L$3:$L$66,1,0))&gt;3,IF(TYPE(VLOOKUP($A19,'3.kolo'!$K$3:$L$66,2,0))&gt;3,0,VLOOKUP($A19,'3.kolo'!$K$3:$L$66,2,0)),VLOOKUP($A19,'3.kolo'!$L$3:$O$66,4,0))</f>
        <v>0</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c r="BD19" s="424" t="str">
        <f ca="1">IF(BC19="","",CONCATENATE(TEXT($O19,"0"),IF(Start.listina!$Y$5="","",TEXT(500+$P19,"000")),TEXT(999999*RAND(),"000000")))</f>
        <v/>
      </c>
      <c r="BE19" s="318">
        <f t="shared" ca="1" si="4"/>
        <v>0</v>
      </c>
      <c r="BH19" s="318">
        <f ca="1">IF(TYPE(VLOOKUP($A19,'4.kolo'!$L$3:$L$66,1,0))&gt;3,IF(TYPE(VLOOKUP($A19,'4.kolo'!$K$3:$L$66,2,0))&gt;3,0,VLOOKUP($A19,'4.kolo'!$K$3:$L$66,2,0)),VLOOKUP($A19,'4.kolo'!$L$3:$O$66,4,0))</f>
        <v>0</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PC Egrensis - Smitek Josef</v>
      </c>
      <c r="D20" s="318" t="str">
        <f ca="1">IF(OR(A20&gt;Start.listina!$K$7,TYPE(VLOOKUP(A20,$V$3:$X$130,3,0))&gt;3),"",VLOOKUP(A20,$V$3:$X$130,3,0))</f>
        <v/>
      </c>
      <c r="E20" s="422" t="str">
        <f ca="1">IF(A20&gt;Start.listina!$K$7,"",IF(MIN(F20:K20)&gt;Start.listina!$Y$4,D20,MIN(F20:K20)))</f>
        <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ca="1" si="2"/>
        <v>0</v>
      </c>
      <c r="Z20" s="318">
        <f t="shared" ca="1" si="13"/>
        <v>5</v>
      </c>
      <c r="AA20" s="318">
        <f t="shared" ca="1" si="14"/>
        <v>0</v>
      </c>
      <c r="AB20" s="318">
        <f t="shared" ca="1" si="15"/>
        <v>0</v>
      </c>
      <c r="AC20" s="318">
        <f t="shared" ca="1" si="16"/>
        <v>0</v>
      </c>
      <c r="AD20" s="318">
        <f t="shared" ca="1" si="17"/>
        <v>0</v>
      </c>
      <c r="AE20" s="318">
        <f t="shared" ca="1" si="18"/>
        <v>0</v>
      </c>
      <c r="AG20" s="318">
        <f ca="1">IF(TYPE(VLOOKUP($A20,'1.kolo'!$L$3:$L$66,1,0))&gt;3,VLOOKUP($A20,'1.kolo'!$K$3:$L$66,2,0),VLOOKUP($A20,'1.kolo'!$L$3:$O$66,4,0))</f>
        <v>5</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f ca="1">IF(TYPE(VLOOKUP($A20,'2.kolo'!$L$3:$L$66,1,0))&gt;3,IF(TYPE(VLOOKUP($A20,'2.kolo'!$K$3:$L$66,2,0))&gt;3,0,VLOOKUP($A20,'2.kolo'!$K$3:$L$66,2,0)),VLOOKUP($A20,'2.kolo'!$L$3:$O$66,4,0))</f>
        <v>0</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c r="AU20" s="424" t="str">
        <f ca="1">IF(AT20="","",CONCATENATE(TEXT($O20,"0"),IF(Start.listina!$Y$5="","",TEXT(500+$P20,"000")),TEXT(999999*RAND(),"000000")))</f>
        <v/>
      </c>
      <c r="AV20" s="318">
        <f t="shared" ca="1" si="3"/>
        <v>0</v>
      </c>
      <c r="AY20" s="318">
        <f ca="1">IF(TYPE(VLOOKUP($A20,'3.kolo'!$L$3:$L$66,1,0))&gt;3,IF(TYPE(VLOOKUP($A20,'3.kolo'!$K$3:$L$66,2,0))&gt;3,0,VLOOKUP($A20,'3.kolo'!$K$3:$L$66,2,0)),VLOOKUP($A20,'3.kolo'!$L$3:$O$66,4,0))</f>
        <v>0</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c r="BD20" s="424" t="str">
        <f ca="1">IF(BC20="","",CONCATENATE(TEXT($O20,"0"),IF(Start.listina!$Y$5="","",TEXT(500+$P20,"000")),TEXT(999999*RAND(),"000000")))</f>
        <v/>
      </c>
      <c r="BE20" s="318">
        <f t="shared" ca="1" si="4"/>
        <v>0</v>
      </c>
      <c r="BH20" s="318">
        <f ca="1">IF(TYPE(VLOOKUP($A20,'4.kolo'!$L$3:$L$66,1,0))&gt;3,IF(TYPE(VLOOKUP($A20,'4.kolo'!$K$3:$L$66,2,0))&gt;3,0,VLOOKUP($A20,'4.kolo'!$K$3:$L$66,2,0)),VLOOKUP($A20,'4.kolo'!$L$3:$O$66,4,0))</f>
        <v>0</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PC Egrensis - Pechr Martin</v>
      </c>
      <c r="D21" s="318" t="str">
        <f ca="1">IF(OR(A21&gt;Start.listina!$K$7,TYPE(VLOOKUP(A21,$V$3:$X$130,3,0))&gt;3),"",VLOOKUP(A21,$V$3:$X$130,3,0))</f>
        <v/>
      </c>
      <c r="E21" s="422" t="str">
        <f ca="1">IF(A21&gt;Start.listina!$K$7,"",IF(MIN(F21:K21)&gt;Start.listina!$Y$4,D21,MIN(F21:K21)))</f>
        <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ca="1" si="2"/>
        <v>0</v>
      </c>
      <c r="Z21" s="318">
        <f t="shared" ca="1" si="13"/>
        <v>6</v>
      </c>
      <c r="AA21" s="318">
        <f t="shared" ca="1" si="14"/>
        <v>0</v>
      </c>
      <c r="AB21" s="318">
        <f t="shared" ca="1" si="15"/>
        <v>0</v>
      </c>
      <c r="AC21" s="318">
        <f t="shared" ca="1" si="16"/>
        <v>0</v>
      </c>
      <c r="AD21" s="318">
        <f t="shared" ca="1" si="17"/>
        <v>0</v>
      </c>
      <c r="AE21" s="318">
        <f t="shared" ca="1" si="18"/>
        <v>0</v>
      </c>
      <c r="AG21" s="318">
        <f ca="1">IF(TYPE(VLOOKUP($A21,'1.kolo'!$L$3:$L$66,1,0))&gt;3,VLOOKUP($A21,'1.kolo'!$K$3:$L$66,2,0),VLOOKUP($A21,'1.kolo'!$L$3:$O$66,4,0))</f>
        <v>6</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f ca="1">IF(TYPE(VLOOKUP($A21,'2.kolo'!$L$3:$L$66,1,0))&gt;3,IF(TYPE(VLOOKUP($A21,'2.kolo'!$K$3:$L$66,2,0))&gt;3,0,VLOOKUP($A21,'2.kolo'!$K$3:$L$66,2,0)),VLOOKUP($A21,'2.kolo'!$L$3:$O$66,4,0))</f>
        <v>0</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c r="AU21" s="424" t="str">
        <f ca="1">IF(AT21="","",CONCATENATE(TEXT($O21,"0"),IF(Start.listina!$Y$5="","",TEXT(500+$P21,"000")),TEXT(999999*RAND(),"000000")))</f>
        <v/>
      </c>
      <c r="AV21" s="318">
        <f t="shared" ca="1" si="3"/>
        <v>0</v>
      </c>
      <c r="AY21" s="318">
        <f ca="1">IF(TYPE(VLOOKUP($A21,'3.kolo'!$L$3:$L$66,1,0))&gt;3,IF(TYPE(VLOOKUP($A21,'3.kolo'!$K$3:$L$66,2,0))&gt;3,0,VLOOKUP($A21,'3.kolo'!$K$3:$L$66,2,0)),VLOOKUP($A21,'3.kolo'!$L$3:$O$66,4,0))</f>
        <v>0</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c r="BD21" s="424" t="str">
        <f ca="1">IF(BC21="","",CONCATENATE(TEXT($O21,"0"),IF(Start.listina!$Y$5="","",TEXT(500+$P21,"000")),TEXT(999999*RAND(),"000000")))</f>
        <v/>
      </c>
      <c r="BE21" s="318">
        <f t="shared" ca="1" si="4"/>
        <v>0</v>
      </c>
      <c r="BH21" s="318">
        <f ca="1">IF(TYPE(VLOOKUP($A21,'4.kolo'!$L$3:$L$66,1,0))&gt;3,IF(TYPE(VLOOKUP($A21,'4.kolo'!$K$3:$L$66,2,0))&gt;3,0,VLOOKUP($A21,'4.kolo'!$K$3:$L$66,2,0)),VLOOKUP($A21,'4.kolo'!$L$3:$O$66,4,0))</f>
        <v>0</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PC Kolová - Kacerovský Ivo</v>
      </c>
      <c r="D22" s="318" t="str">
        <f ca="1">IF(OR(A22&gt;Start.listina!$K$7,TYPE(VLOOKUP(A22,$V$3:$X$130,3,0))&gt;3),"",VLOOKUP(A22,$V$3:$X$130,3,0))</f>
        <v/>
      </c>
      <c r="E22" s="422" t="str">
        <f ca="1">IF(A22&gt;Start.listina!$K$7,"",IF(MIN(F22:K22)&gt;Start.listina!$Y$4,D22,MIN(F22:K22)))</f>
        <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ca="1" si="2"/>
        <v>0</v>
      </c>
      <c r="Z22" s="318">
        <f t="shared" ca="1" si="13"/>
        <v>7</v>
      </c>
      <c r="AA22" s="318">
        <f t="shared" ca="1" si="14"/>
        <v>0</v>
      </c>
      <c r="AB22" s="318">
        <f t="shared" ca="1" si="15"/>
        <v>0</v>
      </c>
      <c r="AC22" s="318">
        <f t="shared" ca="1" si="16"/>
        <v>0</v>
      </c>
      <c r="AD22" s="318">
        <f t="shared" ca="1" si="17"/>
        <v>0</v>
      </c>
      <c r="AE22" s="318">
        <f t="shared" ca="1" si="18"/>
        <v>0</v>
      </c>
      <c r="AG22" s="318">
        <f ca="1">IF(TYPE(VLOOKUP($A22,'1.kolo'!$L$3:$L$66,1,0))&gt;3,VLOOKUP($A22,'1.kolo'!$K$3:$L$66,2,0),VLOOKUP($A22,'1.kolo'!$L$3:$O$66,4,0))</f>
        <v>7</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f ca="1">IF(TYPE(VLOOKUP($A22,'2.kolo'!$L$3:$L$66,1,0))&gt;3,IF(TYPE(VLOOKUP($A22,'2.kolo'!$K$3:$L$66,2,0))&gt;3,0,VLOOKUP($A22,'2.kolo'!$K$3:$L$66,2,0)),VLOOKUP($A22,'2.kolo'!$L$3:$O$66,4,0))</f>
        <v>0</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c r="AU22" s="424" t="str">
        <f ca="1">IF(AT22="","",CONCATENATE(TEXT($O22,"0"),IF(Start.listina!$Y$5="","",TEXT(500+$P22,"000")),TEXT(999999*RAND(),"000000")))</f>
        <v/>
      </c>
      <c r="AV22" s="318">
        <f t="shared" ca="1" si="3"/>
        <v>0</v>
      </c>
      <c r="AY22" s="318">
        <f ca="1">IF(TYPE(VLOOKUP($A22,'3.kolo'!$L$3:$L$66,1,0))&gt;3,IF(TYPE(VLOOKUP($A22,'3.kolo'!$K$3:$L$66,2,0))&gt;3,0,VLOOKUP($A22,'3.kolo'!$K$3:$L$66,2,0)),VLOOKUP($A22,'3.kolo'!$L$3:$O$66,4,0))</f>
        <v>0</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c r="BD22" s="424" t="str">
        <f ca="1">IF(BC22="","",CONCATENATE(TEXT($O22,"0"),IF(Start.listina!$Y$5="","",TEXT(500+$P22,"000")),TEXT(999999*RAND(),"000000")))</f>
        <v/>
      </c>
      <c r="BE22" s="318">
        <f t="shared" ca="1" si="4"/>
        <v>0</v>
      </c>
      <c r="BH22" s="318">
        <f ca="1">IF(TYPE(VLOOKUP($A22,'4.kolo'!$L$3:$L$66,1,0))&gt;3,IF(TYPE(VLOOKUP($A22,'4.kolo'!$K$3:$L$66,2,0))&gt;3,0,VLOOKUP($A22,'4.kolo'!$K$3:$L$66,2,0)),VLOOKUP($A22,'4.kolo'!$L$3:$O$66,4,0))</f>
        <v>0</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PC Egrensis - Smitek Dominik</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f t="shared" ca="1" si="13"/>
        <v>8</v>
      </c>
      <c r="AA23" s="318">
        <f t="shared" ca="1" si="14"/>
        <v>0</v>
      </c>
      <c r="AB23" s="318">
        <f t="shared" ca="1" si="15"/>
        <v>0</v>
      </c>
      <c r="AC23" s="318">
        <f t="shared" ca="1" si="16"/>
        <v>0</v>
      </c>
      <c r="AD23" s="318">
        <f t="shared" ca="1" si="17"/>
        <v>0</v>
      </c>
      <c r="AE23" s="318">
        <f t="shared" ca="1" si="18"/>
        <v>0</v>
      </c>
      <c r="AG23" s="318">
        <f ca="1">IF(TYPE(VLOOKUP($A23,'1.kolo'!$L$3:$L$66,1,0))&gt;3,VLOOKUP($A23,'1.kolo'!$K$3:$L$66,2,0),VLOOKUP($A23,'1.kolo'!$L$3:$O$66,4,0))</f>
        <v>8</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f ca="1">IF(TYPE(VLOOKUP($A23,'2.kolo'!$L$3:$L$66,1,0))&gt;3,IF(TYPE(VLOOKUP($A23,'2.kolo'!$K$3:$L$66,2,0))&gt;3,0,VLOOKUP($A23,'2.kolo'!$K$3:$L$66,2,0)),VLOOKUP($A23,'2.kolo'!$L$3:$O$66,4,0))</f>
        <v>0</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c r="AU23" s="424" t="str">
        <f ca="1">IF(AT23="","",CONCATENATE(TEXT($O23,"0"),IF(Start.listina!$Y$5="","",TEXT(500+$P23,"000")),TEXT(999999*RAND(),"000000")))</f>
        <v/>
      </c>
      <c r="AV23" s="318">
        <f t="shared" ca="1" si="3"/>
        <v>0</v>
      </c>
      <c r="AY23" s="318">
        <f ca="1">IF(TYPE(VLOOKUP($A23,'3.kolo'!$L$3:$L$66,1,0))&gt;3,IF(TYPE(VLOOKUP($A23,'3.kolo'!$K$3:$L$66,2,0))&gt;3,0,VLOOKUP($A23,'3.kolo'!$K$3:$L$66,2,0)),VLOOKUP($A23,'3.kolo'!$L$3:$O$66,4,0))</f>
        <v>0</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c r="BD23" s="424" t="str">
        <f ca="1">IF(BC23="","",CONCATENATE(TEXT($O23,"0"),IF(Start.listina!$Y$5="","",TEXT(500+$P23,"000")),TEXT(999999*RAND(),"000000")))</f>
        <v/>
      </c>
      <c r="BE23" s="318">
        <f t="shared" ca="1" si="4"/>
        <v>0</v>
      </c>
      <c r="BH23" s="318">
        <f ca="1">IF(TYPE(VLOOKUP($A23,'4.kolo'!$L$3:$L$66,1,0))&gt;3,IF(TYPE(VLOOKUP($A23,'4.kolo'!$K$3:$L$66,2,0))&gt;3,0,VLOOKUP($A23,'4.kolo'!$K$3:$L$66,2,0)),VLOOKUP($A23,'4.kolo'!$L$3:$O$66,4,0))</f>
        <v>0</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JAPKO - Bliek Michael Ray</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9</v>
      </c>
      <c r="AA24" s="318">
        <f t="shared" ca="1" si="14"/>
        <v>0</v>
      </c>
      <c r="AB24" s="318">
        <f t="shared" ca="1" si="15"/>
        <v>0</v>
      </c>
      <c r="AC24" s="318">
        <f t="shared" ca="1" si="16"/>
        <v>0</v>
      </c>
      <c r="AD24" s="318">
        <f t="shared" ca="1" si="17"/>
        <v>0</v>
      </c>
      <c r="AE24" s="318">
        <f t="shared" ca="1" si="18"/>
        <v>0</v>
      </c>
      <c r="AG24" s="318">
        <f ca="1">IF(TYPE(VLOOKUP($A24,'1.kolo'!$L$3:$L$66,1,0))&gt;3,VLOOKUP($A24,'1.kolo'!$K$3:$L$66,2,0),VLOOKUP($A24,'1.kolo'!$L$3:$O$66,4,0))</f>
        <v>9</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f ca="1">IF(TYPE(VLOOKUP($A24,'2.kolo'!$L$3:$L$66,1,0))&gt;3,IF(TYPE(VLOOKUP($A24,'2.kolo'!$K$3:$L$66,2,0))&gt;3,0,VLOOKUP($A24,'2.kolo'!$K$3:$L$66,2,0)),VLOOKUP($A24,'2.kolo'!$L$3:$O$66,4,0))</f>
        <v>0</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c r="AU24" s="424" t="str">
        <f ca="1">IF(AT24="","",CONCATENATE(TEXT($O24,"0"),IF(Start.listina!$Y$5="","",TEXT(500+$P24,"000")),TEXT(999999*RAND(),"000000")))</f>
        <v/>
      </c>
      <c r="AV24" s="318">
        <f t="shared" ca="1" si="3"/>
        <v>0</v>
      </c>
      <c r="AY24" s="318">
        <f ca="1">IF(TYPE(VLOOKUP($A24,'3.kolo'!$L$3:$L$66,1,0))&gt;3,IF(TYPE(VLOOKUP($A24,'3.kolo'!$K$3:$L$66,2,0))&gt;3,0,VLOOKUP($A24,'3.kolo'!$K$3:$L$66,2,0)),VLOOKUP($A24,'3.kolo'!$L$3:$O$66,4,0))</f>
        <v>0</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c r="BD24" s="424" t="str">
        <f ca="1">IF(BC24="","",CONCATENATE(TEXT($O24,"0"),IF(Start.listina!$Y$5="","",TEXT(500+$P24,"000")),TEXT(999999*RAND(),"000000")))</f>
        <v/>
      </c>
      <c r="BE24" s="318">
        <f t="shared" ca="1" si="4"/>
        <v>0</v>
      </c>
      <c r="BH24" s="318">
        <f ca="1">IF(TYPE(VLOOKUP($A24,'4.kolo'!$L$3:$L$66,1,0))&gt;3,IF(TYPE(VLOOKUP($A24,'4.kolo'!$K$3:$L$66,2,0))&gt;3,0,VLOOKUP($A24,'4.kolo'!$K$3:$L$66,2,0)),VLOOKUP($A24,'4.kolo'!$L$3:$O$66,4,0))</f>
        <v>0</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PC Egrensis - Šatra František</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10</v>
      </c>
      <c r="AA25" s="318">
        <f t="shared" ca="1" si="14"/>
        <v>0</v>
      </c>
      <c r="AB25" s="318">
        <f t="shared" ca="1" si="15"/>
        <v>0</v>
      </c>
      <c r="AC25" s="318">
        <f t="shared" ca="1" si="16"/>
        <v>0</v>
      </c>
      <c r="AD25" s="318">
        <f t="shared" ca="1" si="17"/>
        <v>0</v>
      </c>
      <c r="AE25" s="318">
        <f t="shared" ca="1" si="18"/>
        <v>0</v>
      </c>
      <c r="AG25" s="318">
        <f ca="1">IF(TYPE(VLOOKUP($A25,'1.kolo'!$L$3:$L$66,1,0))&gt;3,VLOOKUP($A25,'1.kolo'!$K$3:$L$66,2,0),VLOOKUP($A25,'1.kolo'!$L$3:$O$66,4,0))</f>
        <v>10</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f ca="1">IF(TYPE(VLOOKUP($A25,'2.kolo'!$L$3:$L$66,1,0))&gt;3,IF(TYPE(VLOOKUP($A25,'2.kolo'!$K$3:$L$66,2,0))&gt;3,0,VLOOKUP($A25,'2.kolo'!$K$3:$L$66,2,0)),VLOOKUP($A25,'2.kolo'!$L$3:$O$66,4,0))</f>
        <v>0</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c r="AU25" s="424" t="str">
        <f ca="1">IF(AT25="","",CONCATENATE(TEXT($O25,"0"),IF(Start.listina!$Y$5="","",TEXT(500+$P25,"000")),TEXT(999999*RAND(),"000000")))</f>
        <v/>
      </c>
      <c r="AV25" s="318">
        <f t="shared" ca="1" si="3"/>
        <v>0</v>
      </c>
      <c r="AY25" s="318">
        <f ca="1">IF(TYPE(VLOOKUP($A25,'3.kolo'!$L$3:$L$66,1,0))&gt;3,IF(TYPE(VLOOKUP($A25,'3.kolo'!$K$3:$L$66,2,0))&gt;3,0,VLOOKUP($A25,'3.kolo'!$K$3:$L$66,2,0)),VLOOKUP($A25,'3.kolo'!$L$3:$O$66,4,0))</f>
        <v>0</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c r="BD25" s="424" t="str">
        <f ca="1">IF(BC25="","",CONCATENATE(TEXT($O25,"0"),IF(Start.listina!$Y$5="","",TEXT(500+$P25,"000")),TEXT(999999*RAND(),"000000")))</f>
        <v/>
      </c>
      <c r="BE25" s="318">
        <f t="shared" ca="1" si="4"/>
        <v>0</v>
      </c>
      <c r="BH25" s="318">
        <f ca="1">IF(TYPE(VLOOKUP($A25,'4.kolo'!$L$3:$L$66,1,0))&gt;3,IF(TYPE(VLOOKUP($A25,'4.kolo'!$K$3:$L$66,2,0))&gt;3,0,VLOOKUP($A25,'4.kolo'!$K$3:$L$66,2,0)),VLOOKUP($A25,'4.kolo'!$L$3:$O$66,4,0))</f>
        <v>0</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PC Egrensis - Boček Jaroslav</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11</v>
      </c>
      <c r="AA26" s="318">
        <f t="shared" ca="1" si="14"/>
        <v>0</v>
      </c>
      <c r="AB26" s="318">
        <f t="shared" ca="1" si="15"/>
        <v>0</v>
      </c>
      <c r="AC26" s="318">
        <f t="shared" ca="1" si="16"/>
        <v>0</v>
      </c>
      <c r="AD26" s="318">
        <f t="shared" ca="1" si="17"/>
        <v>0</v>
      </c>
      <c r="AE26" s="318">
        <f t="shared" ca="1" si="18"/>
        <v>0</v>
      </c>
      <c r="AG26" s="318">
        <f ca="1">IF(TYPE(VLOOKUP($A26,'1.kolo'!$L$3:$L$66,1,0))&gt;3,VLOOKUP($A26,'1.kolo'!$K$3:$L$66,2,0),VLOOKUP($A26,'1.kolo'!$L$3:$O$66,4,0))</f>
        <v>11</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f ca="1">IF(TYPE(VLOOKUP($A26,'2.kolo'!$L$3:$L$66,1,0))&gt;3,IF(TYPE(VLOOKUP($A26,'2.kolo'!$K$3:$L$66,2,0))&gt;3,0,VLOOKUP($A26,'2.kolo'!$K$3:$L$66,2,0)),VLOOKUP($A26,'2.kolo'!$L$3:$O$66,4,0))</f>
        <v>0</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c r="AU26" s="424" t="str">
        <f ca="1">IF(AT26="","",CONCATENATE(TEXT($O26,"0"),IF(Start.listina!$Y$5="","",TEXT(500+$P26,"000")),TEXT(999999*RAND(),"000000")))</f>
        <v/>
      </c>
      <c r="AV26" s="318">
        <f t="shared" ca="1" si="3"/>
        <v>0</v>
      </c>
      <c r="AY26" s="318">
        <f ca="1">IF(TYPE(VLOOKUP($A26,'3.kolo'!$L$3:$L$66,1,0))&gt;3,IF(TYPE(VLOOKUP($A26,'3.kolo'!$K$3:$L$66,2,0))&gt;3,0,VLOOKUP($A26,'3.kolo'!$K$3:$L$66,2,0)),VLOOKUP($A26,'3.kolo'!$L$3:$O$66,4,0))</f>
        <v>0</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c r="BD26" s="424" t="str">
        <f ca="1">IF(BC26="","",CONCATENATE(TEXT($O26,"0"),IF(Start.listina!$Y$5="","",TEXT(500+$P26,"000")),TEXT(999999*RAND(),"000000")))</f>
        <v/>
      </c>
      <c r="BE26" s="318">
        <f t="shared" ca="1" si="4"/>
        <v>0</v>
      </c>
      <c r="BH26" s="318">
        <f ca="1">IF(TYPE(VLOOKUP($A26,'4.kolo'!$L$3:$L$66,1,0))&gt;3,IF(TYPE(VLOOKUP($A26,'4.kolo'!$K$3:$L$66,2,0))&gt;3,0,VLOOKUP($A26,'4.kolo'!$K$3:$L$66,2,0)),VLOOKUP($A26,'4.kolo'!$L$3:$O$66,4,0))</f>
        <v>0</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PC Kolová - Hokešová Marie</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12</v>
      </c>
      <c r="AA27" s="318">
        <f t="shared" ca="1" si="14"/>
        <v>0</v>
      </c>
      <c r="AB27" s="318">
        <f t="shared" ca="1" si="15"/>
        <v>0</v>
      </c>
      <c r="AC27" s="318">
        <f t="shared" ca="1" si="16"/>
        <v>0</v>
      </c>
      <c r="AD27" s="318">
        <f t="shared" ca="1" si="17"/>
        <v>0</v>
      </c>
      <c r="AE27" s="318">
        <f t="shared" ca="1" si="18"/>
        <v>0</v>
      </c>
      <c r="AG27" s="318">
        <f ca="1">IF(TYPE(VLOOKUP($A27,'1.kolo'!$L$3:$L$66,1,0))&gt;3,VLOOKUP($A27,'1.kolo'!$K$3:$L$66,2,0),VLOOKUP($A27,'1.kolo'!$L$3:$O$66,4,0))</f>
        <v>12</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f ca="1">IF(TYPE(VLOOKUP($A27,'2.kolo'!$L$3:$L$66,1,0))&gt;3,IF(TYPE(VLOOKUP($A27,'2.kolo'!$K$3:$L$66,2,0))&gt;3,0,VLOOKUP($A27,'2.kolo'!$K$3:$L$66,2,0)),VLOOKUP($A27,'2.kolo'!$L$3:$O$66,4,0))</f>
        <v>0</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c r="AU27" s="424" t="str">
        <f ca="1">IF(AT27="","",CONCATENATE(TEXT($O27,"0"),IF(Start.listina!$Y$5="","",TEXT(500+$P27,"000")),TEXT(999999*RAND(),"000000")))</f>
        <v/>
      </c>
      <c r="AV27" s="318">
        <f t="shared" ca="1" si="3"/>
        <v>0</v>
      </c>
      <c r="AY27" s="318">
        <f ca="1">IF(TYPE(VLOOKUP($A27,'3.kolo'!$L$3:$L$66,1,0))&gt;3,IF(TYPE(VLOOKUP($A27,'3.kolo'!$K$3:$L$66,2,0))&gt;3,0,VLOOKUP($A27,'3.kolo'!$K$3:$L$66,2,0)),VLOOKUP($A27,'3.kolo'!$L$3:$O$66,4,0))</f>
        <v>0</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c r="BD27" s="424" t="str">
        <f ca="1">IF(BC27="","",CONCATENATE(TEXT($O27,"0"),IF(Start.listina!$Y$5="","",TEXT(500+$P27,"000")),TEXT(999999*RAND(),"000000")))</f>
        <v/>
      </c>
      <c r="BE27" s="318">
        <f t="shared" ca="1" si="4"/>
        <v>0</v>
      </c>
      <c r="BH27" s="318">
        <f ca="1">IF(TYPE(VLOOKUP($A27,'4.kolo'!$L$3:$L$66,1,0))&gt;3,IF(TYPE(VLOOKUP($A27,'4.kolo'!$K$3:$L$66,2,0))&gt;3,0,VLOOKUP($A27,'4.kolo'!$K$3:$L$66,2,0)),VLOOKUP($A27,'4.kolo'!$L$3:$O$66,4,0))</f>
        <v>0</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PC Kolová - Vančurová Romana</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13</v>
      </c>
      <c r="AA28" s="318">
        <f t="shared" ca="1" si="14"/>
        <v>0</v>
      </c>
      <c r="AB28" s="318">
        <f t="shared" ca="1" si="15"/>
        <v>0</v>
      </c>
      <c r="AC28" s="318">
        <f t="shared" ca="1" si="16"/>
        <v>0</v>
      </c>
      <c r="AD28" s="318">
        <f t="shared" ca="1" si="17"/>
        <v>0</v>
      </c>
      <c r="AE28" s="318">
        <f t="shared" ca="1" si="18"/>
        <v>0</v>
      </c>
      <c r="AG28" s="318">
        <f ca="1">IF(TYPE(VLOOKUP($A28,'1.kolo'!$L$3:$L$66,1,0))&gt;3,VLOOKUP($A28,'1.kolo'!$K$3:$L$66,2,0),VLOOKUP($A28,'1.kolo'!$L$3:$O$66,4,0))</f>
        <v>13</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f ca="1">IF(TYPE(VLOOKUP($A28,'2.kolo'!$L$3:$L$66,1,0))&gt;3,IF(TYPE(VLOOKUP($A28,'2.kolo'!$K$3:$L$66,2,0))&gt;3,0,VLOOKUP($A28,'2.kolo'!$K$3:$L$66,2,0)),VLOOKUP($A28,'2.kolo'!$L$3:$O$66,4,0))</f>
        <v>0</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c r="AU28" s="424" t="str">
        <f ca="1">IF(AT28="","",CONCATENATE(TEXT($O28,"0"),IF(Start.listina!$Y$5="","",TEXT(500+$P28,"000")),TEXT(999999*RAND(),"000000")))</f>
        <v/>
      </c>
      <c r="AV28" s="318">
        <f t="shared" ca="1" si="3"/>
        <v>0</v>
      </c>
      <c r="AY28" s="318">
        <f ca="1">IF(TYPE(VLOOKUP($A28,'3.kolo'!$L$3:$L$66,1,0))&gt;3,IF(TYPE(VLOOKUP($A28,'3.kolo'!$K$3:$L$66,2,0))&gt;3,0,VLOOKUP($A28,'3.kolo'!$K$3:$L$66,2,0)),VLOOKUP($A28,'3.kolo'!$L$3:$O$66,4,0))</f>
        <v>0</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c r="BD28" s="424" t="str">
        <f ca="1">IF(BC28="","",CONCATENATE(TEXT($O28,"0"),IF(Start.listina!$Y$5="","",TEXT(500+$P28,"000")),TEXT(999999*RAND(),"000000")))</f>
        <v/>
      </c>
      <c r="BE28" s="318">
        <f t="shared" ca="1" si="4"/>
        <v>0</v>
      </c>
      <c r="BH28" s="318">
        <f ca="1">IF(TYPE(VLOOKUP($A28,'4.kolo'!$L$3:$L$66,1,0))&gt;3,IF(TYPE(VLOOKUP($A28,'4.kolo'!$K$3:$L$66,2,0))&gt;3,0,VLOOKUP($A28,'4.kolo'!$K$3:$L$66,2,0)),VLOOKUP($A28,'4.kolo'!$L$3:$O$66,4,0))</f>
        <v>0</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PC Kolová - Rytíř Jaroslav</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f t="shared" ca="1" si="14"/>
        <v>0</v>
      </c>
      <c r="AB29" s="318">
        <f t="shared" ca="1" si="15"/>
        <v>0</v>
      </c>
      <c r="AC29" s="318">
        <f t="shared" ca="1" si="16"/>
        <v>0</v>
      </c>
      <c r="AD29" s="318">
        <f t="shared" ca="1" si="17"/>
        <v>0</v>
      </c>
      <c r="AE29" s="318">
        <f t="shared" ca="1" si="18"/>
        <v>0</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f ca="1">IF(TYPE(VLOOKUP($A29,'2.kolo'!$L$3:$L$66,1,0))&gt;3,IF(TYPE(VLOOKUP($A29,'2.kolo'!$K$3:$L$66,2,0))&gt;3,0,VLOOKUP($A29,'2.kolo'!$K$3:$L$66,2,0)),VLOOKUP($A29,'2.kolo'!$L$3:$O$66,4,0))</f>
        <v>0</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c r="AU29" s="424" t="str">
        <f ca="1">IF(AT29="","",CONCATENATE(TEXT($O29,"0"),IF(Start.listina!$Y$5="","",TEXT(500+$P29,"000")),TEXT(999999*RAND(),"000000")))</f>
        <v/>
      </c>
      <c r="AV29" s="318">
        <f t="shared" ca="1" si="3"/>
        <v>0</v>
      </c>
      <c r="AY29" s="318">
        <f ca="1">IF(TYPE(VLOOKUP($A29,'3.kolo'!$L$3:$L$66,1,0))&gt;3,IF(TYPE(VLOOKUP($A29,'3.kolo'!$K$3:$L$66,2,0))&gt;3,0,VLOOKUP($A29,'3.kolo'!$K$3:$L$66,2,0)),VLOOKUP($A29,'3.kolo'!$L$3:$O$66,4,0))</f>
        <v>0</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c r="BD29" s="424" t="str">
        <f ca="1">IF(BC29="","",CONCATENATE(TEXT($O29,"0"),IF(Start.listina!$Y$5="","",TEXT(500+$P29,"000")),TEXT(999999*RAND(),"000000")))</f>
        <v/>
      </c>
      <c r="BE29" s="318">
        <f t="shared" ca="1" si="4"/>
        <v>0</v>
      </c>
      <c r="BH29" s="318">
        <f ca="1">IF(TYPE(VLOOKUP($A29,'4.kolo'!$L$3:$L$66,1,0))&gt;3,IF(TYPE(VLOOKUP($A29,'4.kolo'!$K$3:$L$66,2,0))&gt;3,0,VLOOKUP($A29,'4.kolo'!$K$3:$L$66,2,0)),VLOOKUP($A29,'4.kolo'!$L$3:$O$66,4,0))</f>
        <v>0</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27</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27</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8</v>
      </c>
      <c r="K31" s="318">
        <f ca="1">IF(TYPE(VLOOKUP(C31,'KO4'!$D$4:$D$9,1,0))&lt;4,4,999)</f>
        <v>4</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27</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27</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4</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27</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27</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4</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27</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27</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4</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27</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27</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4</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27</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27</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4</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27</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27</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4</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27</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27</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8</v>
      </c>
      <c r="K38" s="318">
        <f ca="1">IF(TYPE(VLOOKUP(C38,'KO4'!$D$4:$D$9,1,0))&lt;4,4,999)</f>
        <v>4</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27</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27</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8</v>
      </c>
      <c r="K39" s="318">
        <f ca="1">IF(TYPE(VLOOKUP(C39,'KO4'!$D$4:$D$9,1,0))&lt;4,4,999)</f>
        <v>4</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27</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27</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4</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27</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8</v>
      </c>
      <c r="K41" s="318">
        <f ca="1">IF(TYPE(VLOOKUP(C41,'KO4'!$D$4:$D$9,1,0))&lt;4,4,999)</f>
        <v>4</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27</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27</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8</v>
      </c>
      <c r="K42" s="318">
        <f ca="1">IF(TYPE(VLOOKUP(C42,'KO4'!$D$4:$D$9,1,0))&lt;4,4,999)</f>
        <v>4</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27</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27</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8</v>
      </c>
      <c r="K43" s="318">
        <f ca="1">IF(TYPE(VLOOKUP(C43,'KO4'!$D$4:$D$9,1,0))&lt;4,4,999)</f>
        <v>4</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27</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27</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8</v>
      </c>
      <c r="K44" s="318">
        <f ca="1">IF(TYPE(VLOOKUP(C44,'KO4'!$D$4:$D$9,1,0))&lt;4,4,999)</f>
        <v>4</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27</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27</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8</v>
      </c>
      <c r="K45" s="318">
        <f ca="1">IF(TYPE(VLOOKUP(C45,'KO4'!$D$4:$D$9,1,0))&lt;4,4,999)</f>
        <v>4</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27</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27</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8</v>
      </c>
      <c r="K46" s="318">
        <f ca="1">IF(TYPE(VLOOKUP(C46,'KO4'!$D$4:$D$9,1,0))&lt;4,4,999)</f>
        <v>4</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27</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27</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4</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27</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27</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8</v>
      </c>
      <c r="K48" s="318">
        <f ca="1">IF(TYPE(VLOOKUP(C48,'KO4'!$D$4:$D$9,1,0))&lt;4,4,999)</f>
        <v>4</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27</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8</v>
      </c>
      <c r="K49" s="318">
        <f ca="1">IF(TYPE(VLOOKUP(C49,'KO4'!$D$4:$D$9,1,0))&lt;4,4,999)</f>
        <v>4</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27</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27</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4</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8</v>
      </c>
      <c r="K51" s="318">
        <f ca="1">IF(TYPE(VLOOKUP(C51,'KO4'!$D$4:$D$9,1,0))&lt;4,4,999)</f>
        <v>4</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8</v>
      </c>
      <c r="K52" s="318">
        <f ca="1">IF(TYPE(VLOOKUP(C52,'KO4'!$D$4:$D$9,1,0))&lt;4,4,999)</f>
        <v>4</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8</v>
      </c>
      <c r="K53" s="318">
        <f ca="1">IF(TYPE(VLOOKUP(C53,'KO4'!$D$4:$D$9,1,0))&lt;4,4,999)</f>
        <v>4</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8</v>
      </c>
      <c r="K54" s="318">
        <f ca="1">IF(TYPE(VLOOKUP(C54,'KO4'!$D$4:$D$9,1,0))&lt;4,4,999)</f>
        <v>4</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8</v>
      </c>
      <c r="K55" s="318">
        <f ca="1">IF(TYPE(VLOOKUP(C55,'KO4'!$D$4:$D$9,1,0))&lt;4,4,999)</f>
        <v>4</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8</v>
      </c>
      <c r="K56" s="318">
        <f ca="1">IF(TYPE(VLOOKUP(C56,'KO4'!$D$4:$D$9,1,0))&lt;4,4,999)</f>
        <v>4</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8</v>
      </c>
      <c r="K57" s="318">
        <f ca="1">IF(TYPE(VLOOKUP(C57,'KO4'!$D$4:$D$9,1,0))&lt;4,4,999)</f>
        <v>4</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8</v>
      </c>
      <c r="K58" s="318">
        <f ca="1">IF(TYPE(VLOOKUP(C58,'KO4'!$D$4:$D$9,1,0))&lt;4,4,999)</f>
        <v>4</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8</v>
      </c>
      <c r="K59" s="318">
        <f ca="1">IF(TYPE(VLOOKUP(C59,'KO4'!$D$4:$D$9,1,0))&lt;4,4,999)</f>
        <v>4</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8</v>
      </c>
      <c r="K60" s="318">
        <f ca="1">IF(TYPE(VLOOKUP(C60,'KO4'!$D$4:$D$9,1,0))&lt;4,4,999)</f>
        <v>4</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8</v>
      </c>
      <c r="K61" s="318">
        <f ca="1">IF(TYPE(VLOOKUP(C61,'KO4'!$D$4:$D$9,1,0))&lt;4,4,999)</f>
        <v>4</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8</v>
      </c>
      <c r="K62" s="318">
        <f ca="1">IF(TYPE(VLOOKUP(C62,'KO4'!$D$4:$D$9,1,0))&lt;4,4,999)</f>
        <v>4</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8</v>
      </c>
      <c r="K63" s="318">
        <f ca="1">IF(TYPE(VLOOKUP(C63,'KO4'!$D$4:$D$9,1,0))&lt;4,4,999)</f>
        <v>4</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8</v>
      </c>
      <c r="K64" s="318">
        <f ca="1">IF(TYPE(VLOOKUP(C64,'KO4'!$D$4:$D$9,1,0))&lt;4,4,999)</f>
        <v>4</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8</v>
      </c>
      <c r="K65" s="318">
        <f ca="1">IF(TYPE(VLOOKUP(C65,'KO4'!$D$4:$D$9,1,0))&lt;4,4,999)</f>
        <v>4</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8</v>
      </c>
      <c r="K66" s="318">
        <f ca="1">IF(TYPE(VLOOKUP(C66,'KO4'!$D$4:$D$9,1,0))&lt;4,4,999)</f>
        <v>4</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8</v>
      </c>
      <c r="K67" s="318">
        <f ca="1">IF(TYPE(VLOOKUP(C67,'KO4'!$D$4:$D$9,1,0))&lt;4,4,999)</f>
        <v>4</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8</v>
      </c>
      <c r="K68" s="318">
        <f ca="1">IF(TYPE(VLOOKUP(C68,'KO4'!$D$4:$D$9,1,0))&lt;4,4,999)</f>
        <v>4</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8</v>
      </c>
      <c r="K69" s="318">
        <f ca="1">IF(TYPE(VLOOKUP(C69,'KO4'!$D$4:$D$9,1,0))&lt;4,4,999)</f>
        <v>4</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8</v>
      </c>
      <c r="K70" s="318">
        <f ca="1">IF(TYPE(VLOOKUP(C70,'KO4'!$D$4:$D$9,1,0))&lt;4,4,999)</f>
        <v>4</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8</v>
      </c>
      <c r="K71" s="318">
        <f ca="1">IF(TYPE(VLOOKUP(C71,'KO4'!$D$4:$D$9,1,0))&lt;4,4,999)</f>
        <v>4</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8</v>
      </c>
      <c r="K72" s="318">
        <f ca="1">IF(TYPE(VLOOKUP(C72,'KO4'!$D$4:$D$9,1,0))&lt;4,4,999)</f>
        <v>4</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8</v>
      </c>
      <c r="K73" s="318">
        <f ca="1">IF(TYPE(VLOOKUP(C73,'KO4'!$D$4:$D$9,1,0))&lt;4,4,999)</f>
        <v>4</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8</v>
      </c>
      <c r="K74" s="318">
        <f ca="1">IF(TYPE(VLOOKUP(C74,'KO4'!$D$4:$D$9,1,0))&lt;4,4,999)</f>
        <v>4</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8</v>
      </c>
      <c r="K75" s="318">
        <f ca="1">IF(TYPE(VLOOKUP(C75,'KO4'!$D$4:$D$9,1,0))&lt;4,4,999)</f>
        <v>4</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8</v>
      </c>
      <c r="K76" s="318">
        <f ca="1">IF(TYPE(VLOOKUP(C76,'KO4'!$D$4:$D$9,1,0))&lt;4,4,999)</f>
        <v>4</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8</v>
      </c>
      <c r="K77" s="318">
        <f ca="1">IF(TYPE(VLOOKUP(C77,'KO4'!$D$4:$D$9,1,0))&lt;4,4,999)</f>
        <v>4</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8</v>
      </c>
      <c r="K78" s="318">
        <f ca="1">IF(TYPE(VLOOKUP(C78,'KO4'!$D$4:$D$9,1,0))&lt;4,4,999)</f>
        <v>4</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8</v>
      </c>
      <c r="K79" s="318">
        <f ca="1">IF(TYPE(VLOOKUP(C79,'KO4'!$D$4:$D$9,1,0))&lt;4,4,999)</f>
        <v>4</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8</v>
      </c>
      <c r="K80" s="318">
        <f ca="1">IF(TYPE(VLOOKUP(C80,'KO4'!$D$4:$D$9,1,0))&lt;4,4,999)</f>
        <v>4</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8</v>
      </c>
      <c r="K81" s="318">
        <f ca="1">IF(TYPE(VLOOKUP(C81,'KO4'!$D$4:$D$9,1,0))&lt;4,4,999)</f>
        <v>4</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8</v>
      </c>
      <c r="K82" s="318">
        <f ca="1">IF(TYPE(VLOOKUP(C82,'KO4'!$D$4:$D$9,1,0))&lt;4,4,999)</f>
        <v>4</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8</v>
      </c>
      <c r="K83" s="318">
        <f ca="1">IF(TYPE(VLOOKUP(C83,'KO4'!$D$4:$D$9,1,0))&lt;4,4,999)</f>
        <v>4</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8</v>
      </c>
      <c r="K84" s="318">
        <f ca="1">IF(TYPE(VLOOKUP(C84,'KO4'!$D$4:$D$9,1,0))&lt;4,4,999)</f>
        <v>4</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8</v>
      </c>
      <c r="K85" s="318">
        <f ca="1">IF(TYPE(VLOOKUP(C85,'KO4'!$D$4:$D$9,1,0))&lt;4,4,999)</f>
        <v>4</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8</v>
      </c>
      <c r="K86" s="318">
        <f ca="1">IF(TYPE(VLOOKUP(C86,'KO4'!$D$4:$D$9,1,0))&lt;4,4,999)</f>
        <v>4</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8</v>
      </c>
      <c r="K87" s="318">
        <f ca="1">IF(TYPE(VLOOKUP(C87,'KO4'!$D$4:$D$9,1,0))&lt;4,4,999)</f>
        <v>4</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8</v>
      </c>
      <c r="K88" s="318">
        <f ca="1">IF(TYPE(VLOOKUP(C88,'KO4'!$D$4:$D$9,1,0))&lt;4,4,999)</f>
        <v>4</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8</v>
      </c>
      <c r="K89" s="318">
        <f ca="1">IF(TYPE(VLOOKUP(C89,'KO4'!$D$4:$D$9,1,0))&lt;4,4,999)</f>
        <v>4</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8</v>
      </c>
      <c r="K90" s="318">
        <f ca="1">IF(TYPE(VLOOKUP(C90,'KO4'!$D$4:$D$9,1,0))&lt;4,4,999)</f>
        <v>4</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8</v>
      </c>
      <c r="K91" s="318">
        <f ca="1">IF(TYPE(VLOOKUP(C91,'KO4'!$D$4:$D$9,1,0))&lt;4,4,999)</f>
        <v>4</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8</v>
      </c>
      <c r="K92" s="318">
        <f ca="1">IF(TYPE(VLOOKUP(C92,'KO4'!$D$4:$D$9,1,0))&lt;4,4,999)</f>
        <v>4</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8</v>
      </c>
      <c r="K93" s="318">
        <f ca="1">IF(TYPE(VLOOKUP(C93,'KO4'!$D$4:$D$9,1,0))&lt;4,4,999)</f>
        <v>4</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8</v>
      </c>
      <c r="K94" s="318">
        <f ca="1">IF(TYPE(VLOOKUP(C94,'KO4'!$D$4:$D$9,1,0))&lt;4,4,999)</f>
        <v>4</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8</v>
      </c>
      <c r="K95" s="318">
        <f ca="1">IF(TYPE(VLOOKUP(C95,'KO4'!$D$4:$D$9,1,0))&lt;4,4,999)</f>
        <v>4</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8</v>
      </c>
      <c r="K96" s="318">
        <f ca="1">IF(TYPE(VLOOKUP(C96,'KO4'!$D$4:$D$9,1,0))&lt;4,4,999)</f>
        <v>4</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8</v>
      </c>
      <c r="K97" s="318">
        <f ca="1">IF(TYPE(VLOOKUP(C97,'KO4'!$D$4:$D$9,1,0))&lt;4,4,999)</f>
        <v>4</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8</v>
      </c>
      <c r="K98" s="318">
        <f ca="1">IF(TYPE(VLOOKUP(C98,'KO4'!$D$4:$D$9,1,0))&lt;4,4,999)</f>
        <v>4</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8</v>
      </c>
      <c r="K99" s="318">
        <f ca="1">IF(TYPE(VLOOKUP(C99,'KO4'!$D$4:$D$9,1,0))&lt;4,4,999)</f>
        <v>4</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8</v>
      </c>
      <c r="K100" s="318">
        <f ca="1">IF(TYPE(VLOOKUP(C100,'KO4'!$D$4:$D$9,1,0))&lt;4,4,999)</f>
        <v>4</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8</v>
      </c>
      <c r="K101" s="318">
        <f ca="1">IF(TYPE(VLOOKUP(C101,'KO4'!$D$4:$D$9,1,0))&lt;4,4,999)</f>
        <v>4</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8</v>
      </c>
      <c r="K102" s="318">
        <f ca="1">IF(TYPE(VLOOKUP(C102,'KO4'!$D$4:$D$9,1,0))&lt;4,4,999)</f>
        <v>4</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8</v>
      </c>
      <c r="K103" s="318">
        <f ca="1">IF(TYPE(VLOOKUP(C103,'KO4'!$D$4:$D$9,1,0))&lt;4,4,999)</f>
        <v>4</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8</v>
      </c>
      <c r="K104" s="318">
        <f ca="1">IF(TYPE(VLOOKUP(C104,'KO4'!$D$4:$D$9,1,0))&lt;4,4,999)</f>
        <v>4</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8</v>
      </c>
      <c r="K105" s="318">
        <f ca="1">IF(TYPE(VLOOKUP(C105,'KO4'!$D$4:$D$9,1,0))&lt;4,4,999)</f>
        <v>4</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8</v>
      </c>
      <c r="K106" s="318">
        <f ca="1">IF(TYPE(VLOOKUP(C106,'KO4'!$D$4:$D$9,1,0))&lt;4,4,999)</f>
        <v>4</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8</v>
      </c>
      <c r="K107" s="318">
        <f ca="1">IF(TYPE(VLOOKUP(C107,'KO4'!$D$4:$D$9,1,0))&lt;4,4,999)</f>
        <v>4</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8</v>
      </c>
      <c r="K108" s="318">
        <f ca="1">IF(TYPE(VLOOKUP(C108,'KO4'!$D$4:$D$9,1,0))&lt;4,4,999)</f>
        <v>4</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8</v>
      </c>
      <c r="K109" s="318">
        <f ca="1">IF(TYPE(VLOOKUP(C109,'KO4'!$D$4:$D$9,1,0))&lt;4,4,999)</f>
        <v>4</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8</v>
      </c>
      <c r="K110" s="318">
        <f ca="1">IF(TYPE(VLOOKUP(C110,'KO4'!$D$4:$D$9,1,0))&lt;4,4,999)</f>
        <v>4</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8</v>
      </c>
      <c r="K111" s="318">
        <f ca="1">IF(TYPE(VLOOKUP(C111,'KO4'!$D$4:$D$9,1,0))&lt;4,4,999)</f>
        <v>4</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8</v>
      </c>
      <c r="K112" s="318">
        <f ca="1">IF(TYPE(VLOOKUP(C112,'KO4'!$D$4:$D$9,1,0))&lt;4,4,999)</f>
        <v>4</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8</v>
      </c>
      <c r="K113" s="318">
        <f ca="1">IF(TYPE(VLOOKUP(C113,'KO4'!$D$4:$D$9,1,0))&lt;4,4,999)</f>
        <v>4</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8</v>
      </c>
      <c r="K114" s="318">
        <f ca="1">IF(TYPE(VLOOKUP(C114,'KO4'!$D$4:$D$9,1,0))&lt;4,4,999)</f>
        <v>4</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8</v>
      </c>
      <c r="K115" s="318">
        <f ca="1">IF(TYPE(VLOOKUP(C115,'KO4'!$D$4:$D$9,1,0))&lt;4,4,999)</f>
        <v>4</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8</v>
      </c>
      <c r="K116" s="318">
        <f ca="1">IF(TYPE(VLOOKUP(C116,'KO4'!$D$4:$D$9,1,0))&lt;4,4,999)</f>
        <v>4</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8</v>
      </c>
      <c r="K117" s="318">
        <f ca="1">IF(TYPE(VLOOKUP(C117,'KO4'!$D$4:$D$9,1,0))&lt;4,4,999)</f>
        <v>4</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8</v>
      </c>
      <c r="K118" s="318">
        <f ca="1">IF(TYPE(VLOOKUP(C118,'KO4'!$D$4:$D$9,1,0))&lt;4,4,999)</f>
        <v>4</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8</v>
      </c>
      <c r="K119" s="318">
        <f ca="1">IF(TYPE(VLOOKUP(C119,'KO4'!$D$4:$D$9,1,0))&lt;4,4,999)</f>
        <v>4</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8</v>
      </c>
      <c r="K120" s="318">
        <f ca="1">IF(TYPE(VLOOKUP(C120,'KO4'!$D$4:$D$9,1,0))&lt;4,4,999)</f>
        <v>4</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8</v>
      </c>
      <c r="K121" s="318">
        <f ca="1">IF(TYPE(VLOOKUP(C121,'KO4'!$D$4:$D$9,1,0))&lt;4,4,999)</f>
        <v>4</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8</v>
      </c>
      <c r="K122" s="318">
        <f ca="1">IF(TYPE(VLOOKUP(C122,'KO4'!$D$4:$D$9,1,0))&lt;4,4,999)</f>
        <v>4</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8</v>
      </c>
      <c r="K123" s="318">
        <f ca="1">IF(TYPE(VLOOKUP(C123,'KO4'!$D$4:$D$9,1,0))&lt;4,4,999)</f>
        <v>4</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8</v>
      </c>
      <c r="K124" s="318">
        <f ca="1">IF(TYPE(VLOOKUP(C124,'KO4'!$D$4:$D$9,1,0))&lt;4,4,999)</f>
        <v>4</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8</v>
      </c>
      <c r="K125" s="318">
        <f ca="1">IF(TYPE(VLOOKUP(C125,'KO4'!$D$4:$D$9,1,0))&lt;4,4,999)</f>
        <v>4</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8</v>
      </c>
      <c r="K126" s="318">
        <f ca="1">IF(TYPE(VLOOKUP(C126,'KO4'!$D$4:$D$9,1,0))&lt;4,4,999)</f>
        <v>4</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8</v>
      </c>
      <c r="K127" s="318">
        <f ca="1">IF(TYPE(VLOOKUP(C127,'KO4'!$D$4:$D$9,1,0))&lt;4,4,999)</f>
        <v>4</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8</v>
      </c>
      <c r="K128" s="318">
        <f ca="1">IF(TYPE(VLOOKUP(C128,'KO4'!$D$4:$D$9,1,0))&lt;4,4,999)</f>
        <v>4</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8</v>
      </c>
      <c r="K129" s="318">
        <f ca="1">IF(TYPE(VLOOKUP(C129,'KO4'!$D$4:$D$9,1,0))&lt;4,4,999)</f>
        <v>4</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8</v>
      </c>
      <c r="K130" s="318">
        <f ca="1">IF(TYPE(VLOOKUP(C130,'KO4'!$D$4:$D$9,1,0))&lt;4,4,999)</f>
        <v>4</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555-A394-4C2B-8AAF-707DB3DCC476}">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24.033812499999996</v>
      </c>
      <c r="G1" s="4"/>
    </row>
    <row r="2" spans="1:7" ht="34.200000000000003" customHeight="1" thickBot="1" x14ac:dyDescent="0.45">
      <c r="A2" s="85">
        <f>Start.listina!$K$2</f>
        <v>24055</v>
      </c>
      <c r="B2" s="83" t="str">
        <f>Start.listina!$K$4</f>
        <v>XXIV. Přebor KV a PLZ kraje, XIV. memoriál Mirka Valenty</v>
      </c>
      <c r="C2" s="84"/>
      <c r="D2" s="84"/>
      <c r="E2" s="90"/>
      <c r="G2" s="4"/>
    </row>
    <row r="3" spans="1:7" ht="21.75" customHeight="1" thickBot="1" x14ac:dyDescent="0.45">
      <c r="A3" s="4"/>
      <c r="B3" s="4"/>
      <c r="C3" s="4"/>
      <c r="D3" s="4"/>
      <c r="E3" s="10" t="s">
        <v>102</v>
      </c>
      <c r="F3" s="4">
        <f ca="1">SUM(F5:F20)</f>
        <v>384.54099999999994</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13027</v>
      </c>
      <c r="B5" s="260" t="str">
        <f ca="1">Start.listina!J11</f>
        <v>Dlouhá</v>
      </c>
      <c r="C5" s="260" t="str">
        <f ca="1">Start.listina!K11</f>
        <v>Ivana</v>
      </c>
      <c r="D5" s="260" t="str">
        <f ca="1">Start.listina!L11</f>
        <v>CdP Loděnice</v>
      </c>
      <c r="E5" s="260">
        <f ca="1">Start.listina!M11</f>
        <v>37</v>
      </c>
      <c r="F5" s="260">
        <f ca="1">Start.listina!N11</f>
        <v>41.25</v>
      </c>
      <c r="G5" s="4"/>
    </row>
    <row r="6" spans="1:7" x14ac:dyDescent="0.4">
      <c r="A6" s="260">
        <f ca="1">Start.listina!I12</f>
        <v>14079</v>
      </c>
      <c r="B6" s="260" t="str">
        <f ca="1">Start.listina!J12</f>
        <v>Heller</v>
      </c>
      <c r="C6" s="260" t="str">
        <f ca="1">Start.listina!K12</f>
        <v>Jan</v>
      </c>
      <c r="D6" s="260" t="str">
        <f ca="1">Start.listina!L12</f>
        <v>PC Mimo Done</v>
      </c>
      <c r="E6" s="260">
        <f ca="1">Start.listina!M12</f>
        <v>68</v>
      </c>
      <c r="F6" s="260">
        <f ca="1">Start.listina!N12</f>
        <v>30.75</v>
      </c>
      <c r="G6" s="4"/>
    </row>
    <row r="7" spans="1:7" x14ac:dyDescent="0.4">
      <c r="A7" s="260">
        <f ca="1">Start.listina!I13</f>
        <v>21756</v>
      </c>
      <c r="B7" s="260" t="str">
        <f ca="1">Start.listina!J13</f>
        <v>Tintěrová</v>
      </c>
      <c r="C7" s="260" t="str">
        <f ca="1">Start.listina!K13</f>
        <v>Kateřina</v>
      </c>
      <c r="D7" s="260" t="str">
        <f ca="1">Start.listina!L13</f>
        <v>VARAN</v>
      </c>
      <c r="E7" s="260">
        <f ca="1">Start.listina!M13</f>
        <v>74</v>
      </c>
      <c r="F7" s="260">
        <f ca="1">Start.listina!N13</f>
        <v>26.562999999999999</v>
      </c>
      <c r="G7" s="4"/>
    </row>
    <row r="8" spans="1:7" x14ac:dyDescent="0.4">
      <c r="A8" s="260">
        <f ca="1">Start.listina!I14</f>
        <v>99574</v>
      </c>
      <c r="B8" s="260" t="str">
        <f ca="1">Start.listina!J14</f>
        <v>Demčíková</v>
      </c>
      <c r="C8" s="260" t="str">
        <f ca="1">Start.listina!K14</f>
        <v>Jiřina</v>
      </c>
      <c r="D8" s="260" t="str">
        <f ca="1">Start.listina!L14</f>
        <v>SK Sahara Vědomice</v>
      </c>
      <c r="E8" s="260">
        <f ca="1">Start.listina!M14</f>
        <v>28</v>
      </c>
      <c r="F8" s="260">
        <f ca="1">Start.listina!N14</f>
        <v>37.5</v>
      </c>
      <c r="G8" s="4"/>
    </row>
    <row r="9" spans="1:7" x14ac:dyDescent="0.4">
      <c r="A9" s="260">
        <f ca="1">Start.listina!I15</f>
        <v>16117</v>
      </c>
      <c r="B9" s="260" t="str">
        <f ca="1">Start.listina!J15</f>
        <v>Stejskal</v>
      </c>
      <c r="C9" s="260" t="str">
        <f ca="1">Start.listina!K15</f>
        <v>Václav</v>
      </c>
      <c r="D9" s="260" t="str">
        <f ca="1">Start.listina!L15</f>
        <v>JAPKO</v>
      </c>
      <c r="E9" s="260">
        <f ca="1">Start.listina!M15</f>
        <v>79</v>
      </c>
      <c r="F9" s="260">
        <f ca="1">Start.listina!N15</f>
        <v>36.75</v>
      </c>
      <c r="G9" s="4"/>
    </row>
    <row r="10" spans="1:7" x14ac:dyDescent="0.4">
      <c r="A10" s="260">
        <f ca="1">Start.listina!I16</f>
        <v>19025</v>
      </c>
      <c r="B10" s="260" t="str">
        <f ca="1">Start.listina!J16</f>
        <v>Maňák</v>
      </c>
      <c r="C10" s="260" t="str">
        <f ca="1">Start.listina!K16</f>
        <v>Jan</v>
      </c>
      <c r="D10" s="260" t="str">
        <f ca="1">Start.listina!L16</f>
        <v>Petank Club Praha</v>
      </c>
      <c r="E10" s="260">
        <f ca="1">Start.listina!M16</f>
        <v>103</v>
      </c>
      <c r="F10" s="260">
        <f ca="1">Start.listina!N16</f>
        <v>27.594000000000001</v>
      </c>
      <c r="G10" s="4"/>
    </row>
    <row r="11" spans="1:7" x14ac:dyDescent="0.4">
      <c r="A11" s="260">
        <f ca="1">Start.listina!I17</f>
        <v>23257</v>
      </c>
      <c r="B11" s="260" t="str">
        <f ca="1">Start.listina!J17</f>
        <v>Lujková</v>
      </c>
      <c r="C11" s="260" t="str">
        <f ca="1">Start.listina!K17</f>
        <v>Klára</v>
      </c>
      <c r="D11" s="260" t="str">
        <f ca="1">Start.listina!L17</f>
        <v>PSK Jihlava</v>
      </c>
      <c r="E11" s="260">
        <f ca="1">Start.listina!M17</f>
        <v>124</v>
      </c>
      <c r="F11" s="260">
        <f ca="1">Start.listina!N17</f>
        <v>26.812999999999999</v>
      </c>
      <c r="G11" s="4"/>
    </row>
    <row r="12" spans="1:7" x14ac:dyDescent="0.4">
      <c r="A12" s="260">
        <f ca="1">Start.listina!I18</f>
        <v>12042</v>
      </c>
      <c r="B12" s="260" t="str">
        <f ca="1">Start.listina!J18</f>
        <v>Pilát</v>
      </c>
      <c r="C12" s="260" t="str">
        <f ca="1">Start.listina!K18</f>
        <v>Petr</v>
      </c>
      <c r="D12" s="260" t="str">
        <f ca="1">Start.listina!L18</f>
        <v>SKP Kulová osma</v>
      </c>
      <c r="E12" s="260">
        <f ca="1">Start.listina!M18</f>
        <v>156</v>
      </c>
      <c r="F12" s="260">
        <f ca="1">Start.listina!N18</f>
        <v>25.187999999999999</v>
      </c>
      <c r="G12" s="4"/>
    </row>
    <row r="13" spans="1:7" x14ac:dyDescent="0.4">
      <c r="A13" s="260">
        <f ca="1">Start.listina!I19</f>
        <v>28051</v>
      </c>
      <c r="B13" s="260" t="str">
        <f ca="1">Start.listina!J19</f>
        <v>Horáček</v>
      </c>
      <c r="C13" s="260" t="str">
        <f ca="1">Start.listina!K19</f>
        <v>Jindřich</v>
      </c>
      <c r="D13" s="260" t="str">
        <f ca="1">Start.listina!L19</f>
        <v>PC Kolová</v>
      </c>
      <c r="E13" s="260">
        <f ca="1">Start.listina!M19</f>
        <v>242</v>
      </c>
      <c r="F13" s="260">
        <f ca="1">Start.listina!N19</f>
        <v>14.093999999999999</v>
      </c>
      <c r="G13" s="4"/>
    </row>
    <row r="14" spans="1:7" x14ac:dyDescent="0.4">
      <c r="A14" s="260">
        <f ca="1">Start.listina!I20</f>
        <v>20532</v>
      </c>
      <c r="B14" s="260" t="str">
        <f ca="1">Start.listina!J20</f>
        <v>Křížek</v>
      </c>
      <c r="C14" s="260" t="str">
        <f ca="1">Start.listina!K20</f>
        <v>Evžen</v>
      </c>
      <c r="D14" s="260" t="str">
        <f ca="1">Start.listina!L20</f>
        <v>UBU Únětice</v>
      </c>
      <c r="E14" s="260">
        <f ca="1">Start.listina!M20</f>
        <v>115</v>
      </c>
      <c r="F14" s="260">
        <f ca="1">Start.listina!N20</f>
        <v>22.501000000000001</v>
      </c>
      <c r="G14" s="4"/>
    </row>
    <row r="15" spans="1:7" x14ac:dyDescent="0.4">
      <c r="A15" s="260">
        <f ca="1">Start.listina!I21</f>
        <v>21026</v>
      </c>
      <c r="B15" s="260" t="str">
        <f ca="1">Start.listina!J21</f>
        <v>Vodehnalová</v>
      </c>
      <c r="C15" s="260" t="str">
        <f ca="1">Start.listina!K21</f>
        <v>Jindra</v>
      </c>
      <c r="D15" s="260" t="str">
        <f ca="1">Start.listina!L21</f>
        <v>SK Pétanque Řepy</v>
      </c>
      <c r="E15" s="260">
        <f ca="1">Start.listina!M21</f>
        <v>150</v>
      </c>
      <c r="F15" s="260">
        <f ca="1">Start.listina!N21</f>
        <v>22.797999999999998</v>
      </c>
      <c r="G15" s="4"/>
    </row>
    <row r="16" spans="1:7" x14ac:dyDescent="0.4">
      <c r="A16" s="260">
        <f ca="1">Start.listina!I22</f>
        <v>99594</v>
      </c>
      <c r="B16" s="260" t="str">
        <f ca="1">Start.listina!J22</f>
        <v>Gubiš</v>
      </c>
      <c r="C16" s="260" t="str">
        <f ca="1">Start.listina!K22</f>
        <v>Josef</v>
      </c>
      <c r="D16" s="260" t="str">
        <f ca="1">Start.listina!L22</f>
        <v>PC Kolová</v>
      </c>
      <c r="E16" s="260">
        <f ca="1">Start.listina!M22</f>
        <v>325</v>
      </c>
      <c r="F16" s="260">
        <f ca="1">Start.listina!N22</f>
        <v>8.375</v>
      </c>
      <c r="G16" s="4"/>
    </row>
    <row r="17" spans="1:7" x14ac:dyDescent="0.4">
      <c r="A17" s="260">
        <f ca="1">Start.listina!I23</f>
        <v>20614</v>
      </c>
      <c r="B17" s="260" t="str">
        <f ca="1">Start.listina!J23</f>
        <v>Müllerová</v>
      </c>
      <c r="C17" s="260" t="str">
        <f ca="1">Start.listina!K23</f>
        <v>Jiřina</v>
      </c>
      <c r="D17" s="260" t="str">
        <f ca="1">Start.listina!L23</f>
        <v>SK Pétanque Řepy</v>
      </c>
      <c r="E17" s="260">
        <f ca="1">Start.listina!M23</f>
        <v>155</v>
      </c>
      <c r="F17" s="260">
        <f ca="1">Start.listina!N23</f>
        <v>18.111000000000001</v>
      </c>
      <c r="G17" s="4"/>
    </row>
    <row r="18" spans="1:7" x14ac:dyDescent="0.4">
      <c r="A18" s="260">
        <f ca="1">Start.listina!I24</f>
        <v>24534</v>
      </c>
      <c r="B18" s="260" t="str">
        <f ca="1">Start.listina!J24</f>
        <v>Krupicová</v>
      </c>
      <c r="C18" s="260" t="str">
        <f ca="1">Start.listina!K24</f>
        <v>Natálie</v>
      </c>
      <c r="D18" s="260" t="str">
        <f ca="1">Start.listina!L24</f>
        <v>PSK Jihlava</v>
      </c>
      <c r="E18" s="260">
        <f ca="1">Start.listina!M24</f>
        <v>295</v>
      </c>
      <c r="F18" s="260">
        <f ca="1">Start.listina!N24</f>
        <v>10.407999999999999</v>
      </c>
      <c r="G18" s="4"/>
    </row>
    <row r="19" spans="1:7" x14ac:dyDescent="0.4">
      <c r="A19" s="260">
        <f ca="1">Start.listina!I25</f>
        <v>25011</v>
      </c>
      <c r="B19" s="260" t="str">
        <f ca="1">Start.listina!J25</f>
        <v>Jirkovský</v>
      </c>
      <c r="C19" s="260" t="str">
        <f ca="1">Start.listina!K25</f>
        <v>Tomáš</v>
      </c>
      <c r="D19" s="260" t="str">
        <f ca="1">Start.listina!L25</f>
        <v>CdP Loděnice</v>
      </c>
      <c r="E19" s="260">
        <f ca="1">Start.listina!M25</f>
        <v>114</v>
      </c>
      <c r="F19" s="260">
        <f ca="1">Start.listina!N25</f>
        <v>23.064</v>
      </c>
      <c r="G19" s="4"/>
    </row>
    <row r="20" spans="1:7" x14ac:dyDescent="0.4">
      <c r="A20" s="260">
        <f ca="1">Start.listina!I26</f>
        <v>21032</v>
      </c>
      <c r="B20" s="260" t="str">
        <f ca="1">Start.listina!J26</f>
        <v>Konopová</v>
      </c>
      <c r="C20" s="260" t="str">
        <f ca="1">Start.listina!K26</f>
        <v>Marta</v>
      </c>
      <c r="D20" s="260" t="str">
        <f ca="1">Start.listina!L26</f>
        <v>SK Pétanque Řepy</v>
      </c>
      <c r="E20" s="260">
        <f ca="1">Start.listina!M26</f>
        <v>226</v>
      </c>
      <c r="F20" s="260">
        <f ca="1">Start.listina!N26</f>
        <v>12.782</v>
      </c>
      <c r="G20" s="4"/>
    </row>
    <row r="21" spans="1:7" x14ac:dyDescent="0.4">
      <c r="A21" s="260">
        <f ca="1">Start.listina!I27</f>
        <v>28029</v>
      </c>
      <c r="B21" s="260" t="str">
        <f ca="1">Start.listina!J27</f>
        <v>Michovská</v>
      </c>
      <c r="C21" s="260" t="str">
        <f ca="1">Start.listina!K27</f>
        <v>Jana</v>
      </c>
      <c r="D21" s="260" t="str">
        <f ca="1">Start.listina!L27</f>
        <v>PPA POZORKA</v>
      </c>
      <c r="E21" s="260">
        <f ca="1">Start.listina!M27</f>
        <v>372</v>
      </c>
      <c r="F21" s="260">
        <f ca="1">Start.listina!N27</f>
        <v>7.5629999999999997</v>
      </c>
      <c r="G21" s="4"/>
    </row>
    <row r="22" spans="1:7" x14ac:dyDescent="0.4">
      <c r="A22" s="260">
        <f ca="1">Start.listina!I28</f>
        <v>16145</v>
      </c>
      <c r="B22" s="260" t="str">
        <f ca="1">Start.listina!J28</f>
        <v>Smitek</v>
      </c>
      <c r="C22" s="260" t="str">
        <f ca="1">Start.listina!K28</f>
        <v>Josef</v>
      </c>
      <c r="D22" s="260" t="str">
        <f ca="1">Start.listina!L28</f>
        <v>PC Egrensis</v>
      </c>
      <c r="E22" s="260">
        <f ca="1">Start.listina!M28</f>
        <v>342</v>
      </c>
      <c r="F22" s="260">
        <f ca="1">Start.listina!N28</f>
        <v>9.032</v>
      </c>
      <c r="G22" s="4"/>
    </row>
    <row r="23" spans="1:7" x14ac:dyDescent="0.4">
      <c r="A23" s="260">
        <f ca="1">Start.listina!I29</f>
        <v>15074</v>
      </c>
      <c r="B23" s="260" t="str">
        <f ca="1">Start.listina!J29</f>
        <v>Pechr</v>
      </c>
      <c r="C23" s="260" t="str">
        <f ca="1">Start.listina!K29</f>
        <v>Martin</v>
      </c>
      <c r="D23" s="260" t="str">
        <f ca="1">Start.listina!L29</f>
        <v>PC Egrensis</v>
      </c>
      <c r="E23" s="260">
        <f ca="1">Start.listina!M29</f>
        <v>320</v>
      </c>
      <c r="F23" s="260">
        <f ca="1">Start.listina!N29</f>
        <v>10.625999999999999</v>
      </c>
      <c r="G23" s="4"/>
    </row>
    <row r="24" spans="1:7" x14ac:dyDescent="0.4">
      <c r="A24" s="260">
        <f ca="1">Start.listina!I30</f>
        <v>99590</v>
      </c>
      <c r="B24" s="260" t="str">
        <f ca="1">Start.listina!J30</f>
        <v>Kacerovský</v>
      </c>
      <c r="C24" s="260" t="str">
        <f ca="1">Start.listina!K30</f>
        <v>Ivo</v>
      </c>
      <c r="D24" s="260" t="str">
        <f ca="1">Start.listina!L30</f>
        <v>PC Kolová</v>
      </c>
      <c r="E24" s="260">
        <f ca="1">Start.listina!M30</f>
        <v>353</v>
      </c>
      <c r="F24" s="260">
        <f ca="1">Start.listina!N30</f>
        <v>6.9379999999999997</v>
      </c>
      <c r="G24" s="4"/>
    </row>
    <row r="25" spans="1:7" x14ac:dyDescent="0.4">
      <c r="A25" s="260">
        <f ca="1">Start.listina!I31</f>
        <v>21017</v>
      </c>
      <c r="B25" s="260" t="str">
        <f ca="1">Start.listina!J31</f>
        <v>Smitek</v>
      </c>
      <c r="C25" s="260" t="str">
        <f ca="1">Start.listina!K31</f>
        <v>Dominik</v>
      </c>
      <c r="D25" s="260" t="str">
        <f ca="1">Start.listina!L31</f>
        <v>PC Egrensis</v>
      </c>
      <c r="E25" s="260">
        <f ca="1">Start.listina!M31</f>
        <v>368</v>
      </c>
      <c r="F25" s="260">
        <f ca="1">Start.listina!N31</f>
        <v>4.5629999999999997</v>
      </c>
      <c r="G25" s="4"/>
    </row>
    <row r="26" spans="1:7" x14ac:dyDescent="0.4">
      <c r="A26" s="260">
        <f ca="1">Start.listina!I32</f>
        <v>21009</v>
      </c>
      <c r="B26" s="260" t="str">
        <f ca="1">Start.listina!J32</f>
        <v>Bliek</v>
      </c>
      <c r="C26" s="260" t="str">
        <f ca="1">Start.listina!K32</f>
        <v>Michael Ray</v>
      </c>
      <c r="D26" s="260" t="str">
        <f ca="1">Start.listina!L32</f>
        <v>JAPKO</v>
      </c>
      <c r="E26" s="260">
        <f ca="1">Start.listina!M32</f>
        <v>395</v>
      </c>
      <c r="F26" s="260">
        <f ca="1">Start.listina!N32</f>
        <v>3.3759999999999999</v>
      </c>
      <c r="G26" s="4"/>
    </row>
    <row r="27" spans="1:7" x14ac:dyDescent="0.4">
      <c r="A27" s="260">
        <f ca="1">Start.listina!I33</f>
        <v>10094</v>
      </c>
      <c r="B27" s="260" t="str">
        <f ca="1">Start.listina!J33</f>
        <v>Šatra</v>
      </c>
      <c r="C27" s="260" t="str">
        <f ca="1">Start.listina!K33</f>
        <v>František</v>
      </c>
      <c r="D27" s="260" t="str">
        <f ca="1">Start.listina!L33</f>
        <v>PC Egrensis</v>
      </c>
      <c r="E27" s="260">
        <f ca="1">Start.listina!M33</f>
        <v>433</v>
      </c>
      <c r="F27" s="260">
        <f ca="1">Start.listina!N33</f>
        <v>5.4379999999999997</v>
      </c>
      <c r="G27" s="4"/>
    </row>
    <row r="28" spans="1:7" x14ac:dyDescent="0.4">
      <c r="A28" s="260">
        <f ca="1">Start.listina!I34</f>
        <v>10076</v>
      </c>
      <c r="B28" s="260" t="str">
        <f ca="1">Start.listina!J34</f>
        <v>Boček</v>
      </c>
      <c r="C28" s="260" t="str">
        <f ca="1">Start.listina!K34</f>
        <v>Jaroslav</v>
      </c>
      <c r="D28" s="260" t="str">
        <f ca="1">Start.listina!L34</f>
        <v>PC Egrensis</v>
      </c>
      <c r="E28" s="260">
        <f ca="1">Start.listina!M34</f>
        <v>579</v>
      </c>
      <c r="F28" s="260">
        <f ca="1">Start.listina!N34</f>
        <v>1.25</v>
      </c>
      <c r="G28" s="4"/>
    </row>
    <row r="29" spans="1:7" x14ac:dyDescent="0.4">
      <c r="A29" s="260">
        <f ca="1">Start.listina!I35</f>
        <v>28038</v>
      </c>
      <c r="B29" s="260" t="str">
        <f ca="1">Start.listina!J35</f>
        <v>Hokešová</v>
      </c>
      <c r="C29" s="260" t="str">
        <f ca="1">Start.listina!K35</f>
        <v>Marie</v>
      </c>
      <c r="D29" s="260" t="str">
        <f ca="1">Start.listina!L35</f>
        <v>PC Kolová</v>
      </c>
      <c r="E29" s="260">
        <f ca="1">Start.listina!M35</f>
        <v>371</v>
      </c>
      <c r="F29" s="260">
        <f ca="1">Start.listina!N35</f>
        <v>2.641</v>
      </c>
      <c r="G29" s="4"/>
    </row>
    <row r="30" spans="1:7" x14ac:dyDescent="0.4">
      <c r="A30" s="260">
        <f ca="1">Start.listina!I36</f>
        <v>24320</v>
      </c>
      <c r="B30" s="260" t="str">
        <f ca="1">Start.listina!J36</f>
        <v>Vančurová</v>
      </c>
      <c r="C30" s="260" t="str">
        <f ca="1">Start.listina!K36</f>
        <v>Romana</v>
      </c>
      <c r="D30" s="260" t="str">
        <f ca="1">Start.listina!L36</f>
        <v>PC Kolová</v>
      </c>
      <c r="E30" s="260">
        <f ca="1">Start.listina!M36</f>
        <v>558</v>
      </c>
      <c r="F30" s="260">
        <f ca="1">Start.listina!N36</f>
        <v>0.53100000000000003</v>
      </c>
      <c r="G30" s="4"/>
    </row>
    <row r="31" spans="1:7" x14ac:dyDescent="0.4">
      <c r="A31" s="260">
        <f ca="1">Start.listina!I37</f>
        <v>27086</v>
      </c>
      <c r="B31" s="260" t="str">
        <f ca="1">Start.listina!J37</f>
        <v>Rytíř</v>
      </c>
      <c r="C31" s="260" t="str">
        <f ca="1">Start.listina!K37</f>
        <v>Jaroslav</v>
      </c>
      <c r="D31" s="260" t="str">
        <f ca="1">Start.listina!L37</f>
        <v>PC Kolová</v>
      </c>
      <c r="E31" s="260">
        <f ca="1">Start.listina!M37</f>
        <v>733</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13029</v>
      </c>
      <c r="B133" s="260" t="str">
        <f ca="1">Start.listina!P11</f>
        <v>Kamaryt</v>
      </c>
      <c r="C133" s="260" t="str">
        <f ca="1">Start.listina!Q11</f>
        <v>Josef</v>
      </c>
      <c r="D133" s="260" t="str">
        <f ca="1">Start.listina!R11</f>
        <v>CdP Loděnice</v>
      </c>
      <c r="E133" s="260">
        <f ca="1">Start.listina!S11</f>
        <v>25</v>
      </c>
      <c r="F133" s="260">
        <f ca="1">Start.listina!T11</f>
        <v>42.25</v>
      </c>
      <c r="G133" s="4"/>
    </row>
    <row r="134" spans="1:7" x14ac:dyDescent="0.4">
      <c r="A134" s="260">
        <f ca="1">Start.listina!O12</f>
        <v>27039</v>
      </c>
      <c r="B134" s="260" t="str">
        <f ca="1">Start.listina!P12</f>
        <v>Kauca st.</v>
      </c>
      <c r="C134" s="260" t="str">
        <f ca="1">Start.listina!Q12</f>
        <v>Jindřich</v>
      </c>
      <c r="D134" s="260" t="str">
        <f ca="1">Start.listina!R12</f>
        <v>PC Přítkov</v>
      </c>
      <c r="E134" s="260">
        <f ca="1">Start.listina!S12</f>
        <v>5</v>
      </c>
      <c r="F134" s="260">
        <f ca="1">Start.listina!T12</f>
        <v>45.5</v>
      </c>
      <c r="G134" s="4"/>
    </row>
    <row r="135" spans="1:7" x14ac:dyDescent="0.4">
      <c r="A135" s="260">
        <f ca="1">Start.listina!O13</f>
        <v>21755</v>
      </c>
      <c r="B135" s="260" t="str">
        <f ca="1">Start.listina!P13</f>
        <v>Valenz</v>
      </c>
      <c r="C135" s="260" t="str">
        <f ca="1">Start.listina!Q13</f>
        <v>Lukáš</v>
      </c>
      <c r="D135" s="260" t="str">
        <f ca="1">Start.listina!R13</f>
        <v>VARAN</v>
      </c>
      <c r="E135" s="260">
        <f ca="1">Start.listina!S13</f>
        <v>13</v>
      </c>
      <c r="F135" s="260">
        <f ca="1">Start.listina!T13</f>
        <v>42.5</v>
      </c>
      <c r="G135" s="4"/>
    </row>
    <row r="136" spans="1:7" x14ac:dyDescent="0.4">
      <c r="A136" s="260">
        <f ca="1">Start.listina!O14</f>
        <v>99510</v>
      </c>
      <c r="B136" s="260" t="str">
        <f ca="1">Start.listina!P14</f>
        <v>Demčík</v>
      </c>
      <c r="C136" s="260" t="str">
        <f ca="1">Start.listina!Q14</f>
        <v>Milan</v>
      </c>
      <c r="D136" s="260" t="str">
        <f ca="1">Start.listina!R14</f>
        <v>SK Sahara Vědomice</v>
      </c>
      <c r="E136" s="260">
        <f ca="1">Start.listina!S14</f>
        <v>51</v>
      </c>
      <c r="F136" s="260">
        <f ca="1">Start.listina!T14</f>
        <v>31.062999999999999</v>
      </c>
      <c r="G136" s="4"/>
    </row>
    <row r="137" spans="1:7" x14ac:dyDescent="0.4">
      <c r="A137" s="260">
        <f ca="1">Start.listina!O15</f>
        <v>19023</v>
      </c>
      <c r="B137" s="260" t="str">
        <f ca="1">Start.listina!P15</f>
        <v>Blieková</v>
      </c>
      <c r="C137" s="260" t="str">
        <f ca="1">Start.listina!Q15</f>
        <v>Alena</v>
      </c>
      <c r="D137" s="260" t="str">
        <f ca="1">Start.listina!R15</f>
        <v>UBU Únětice</v>
      </c>
      <c r="E137" s="260">
        <f ca="1">Start.listina!S15</f>
        <v>127</v>
      </c>
      <c r="F137" s="260">
        <f ca="1">Start.listina!T15</f>
        <v>22.689</v>
      </c>
      <c r="G137" s="4"/>
    </row>
    <row r="138" spans="1:7" x14ac:dyDescent="0.4">
      <c r="A138" s="260">
        <f ca="1">Start.listina!O16</f>
        <v>14076</v>
      </c>
      <c r="B138" s="260" t="str">
        <f ca="1">Start.listina!P16</f>
        <v>Klír</v>
      </c>
      <c r="C138" s="260" t="str">
        <f ca="1">Start.listina!Q16</f>
        <v>Tomáš</v>
      </c>
      <c r="D138" s="260" t="str">
        <f ca="1">Start.listina!R16</f>
        <v>Petank Club Praha</v>
      </c>
      <c r="E138" s="260">
        <f ca="1">Start.listina!S16</f>
        <v>117</v>
      </c>
      <c r="F138" s="260">
        <f ca="1">Start.listina!T16</f>
        <v>28.344000000000001</v>
      </c>
      <c r="G138" s="4"/>
    </row>
    <row r="139" spans="1:7" x14ac:dyDescent="0.4">
      <c r="A139" s="260">
        <f ca="1">Start.listina!O17</f>
        <v>23256</v>
      </c>
      <c r="B139" s="260" t="str">
        <f ca="1">Start.listina!P17</f>
        <v>Krupica</v>
      </c>
      <c r="C139" s="260" t="str">
        <f ca="1">Start.listina!Q17</f>
        <v>František</v>
      </c>
      <c r="D139" s="260" t="str">
        <f ca="1">Start.listina!R17</f>
        <v>PSK Jihlava</v>
      </c>
      <c r="E139" s="260">
        <f ca="1">Start.listina!S17</f>
        <v>123</v>
      </c>
      <c r="F139" s="260">
        <f ca="1">Start.listina!T17</f>
        <v>26.812999999999999</v>
      </c>
      <c r="G139" s="4"/>
    </row>
    <row r="140" spans="1:7" x14ac:dyDescent="0.4">
      <c r="A140" s="260">
        <f ca="1">Start.listina!O18</f>
        <v>16082</v>
      </c>
      <c r="B140" s="260" t="str">
        <f ca="1">Start.listina!P18</f>
        <v>Pastorek</v>
      </c>
      <c r="C140" s="260" t="str">
        <f ca="1">Start.listina!Q18</f>
        <v>Jaroslav</v>
      </c>
      <c r="D140" s="260" t="str">
        <f ca="1">Start.listina!R18</f>
        <v>SK Pétanque Řepy</v>
      </c>
      <c r="E140" s="260">
        <f ca="1">Start.listina!S18</f>
        <v>154</v>
      </c>
      <c r="F140" s="260">
        <f ca="1">Start.listina!T18</f>
        <v>24.439</v>
      </c>
      <c r="G140" s="4"/>
    </row>
    <row r="141" spans="1:7" x14ac:dyDescent="0.4">
      <c r="A141" s="260">
        <f ca="1">Start.listina!O19</f>
        <v>15065</v>
      </c>
      <c r="B141" s="260" t="str">
        <f ca="1">Start.listina!P19</f>
        <v>Palas</v>
      </c>
      <c r="C141" s="260" t="str">
        <f ca="1">Start.listina!Q19</f>
        <v>Pavel</v>
      </c>
      <c r="D141" s="260" t="str">
        <f ca="1">Start.listina!R19</f>
        <v>UBU Únětice</v>
      </c>
      <c r="E141" s="260">
        <f ca="1">Start.listina!S19</f>
        <v>102</v>
      </c>
      <c r="F141" s="260">
        <f ca="1">Start.listina!T19</f>
        <v>30.375</v>
      </c>
      <c r="G141" s="4"/>
    </row>
    <row r="142" spans="1:7" x14ac:dyDescent="0.4">
      <c r="A142" s="260">
        <f ca="1">Start.listina!O20</f>
        <v>20534</v>
      </c>
      <c r="B142" s="260" t="str">
        <f ca="1">Start.listina!P20</f>
        <v>Váňová</v>
      </c>
      <c r="C142" s="260" t="str">
        <f ca="1">Start.listina!Q20</f>
        <v>Věra</v>
      </c>
      <c r="D142" s="260" t="str">
        <f ca="1">Start.listina!R20</f>
        <v>SK Pétanque Řepy</v>
      </c>
      <c r="E142" s="260">
        <f ca="1">Start.listina!S20</f>
        <v>119</v>
      </c>
      <c r="F142" s="260">
        <f ca="1">Start.listina!T20</f>
        <v>21.001000000000001</v>
      </c>
      <c r="G142" s="4"/>
    </row>
    <row r="143" spans="1:7" x14ac:dyDescent="0.4">
      <c r="A143" s="260">
        <f ca="1">Start.listina!O21</f>
        <v>21025</v>
      </c>
      <c r="B143" s="260" t="str">
        <f ca="1">Start.listina!P21</f>
        <v>Vodehnal</v>
      </c>
      <c r="C143" s="260" t="str">
        <f ca="1">Start.listina!Q21</f>
        <v>Zdeněk</v>
      </c>
      <c r="D143" s="260" t="str">
        <f ca="1">Start.listina!R21</f>
        <v>SK Pétanque Řepy</v>
      </c>
      <c r="E143" s="260">
        <f ca="1">Start.listina!S21</f>
        <v>243</v>
      </c>
      <c r="F143" s="260">
        <f ca="1">Start.listina!T21</f>
        <v>16.189</v>
      </c>
      <c r="G143" s="4"/>
    </row>
    <row r="144" spans="1:7" x14ac:dyDescent="0.4">
      <c r="A144" s="260">
        <f ca="1">Start.listina!O22</f>
        <v>25017</v>
      </c>
      <c r="B144" s="260" t="str">
        <f ca="1">Start.listina!P22</f>
        <v>Radoušová</v>
      </c>
      <c r="C144" s="260" t="str">
        <f ca="1">Start.listina!Q22</f>
        <v>Jana</v>
      </c>
      <c r="D144" s="260" t="str">
        <f ca="1">Start.listina!R22</f>
        <v>CdP Loděnice</v>
      </c>
      <c r="E144" s="260">
        <f ca="1">Start.listina!S22</f>
        <v>80</v>
      </c>
      <c r="F144" s="260">
        <f ca="1">Start.listina!T22</f>
        <v>29.780999999999999</v>
      </c>
      <c r="G144" s="4"/>
    </row>
    <row r="145" spans="1:7" x14ac:dyDescent="0.4">
      <c r="A145" s="260">
        <f ca="1">Start.listina!O23</f>
        <v>23218</v>
      </c>
      <c r="B145" s="260" t="str">
        <f ca="1">Start.listina!P23</f>
        <v>Vávra</v>
      </c>
      <c r="C145" s="260" t="str">
        <f ca="1">Start.listina!Q23</f>
        <v>Petr</v>
      </c>
      <c r="D145" s="260" t="str">
        <f ca="1">Start.listina!R23</f>
        <v>SK Sahara Vědomice</v>
      </c>
      <c r="E145" s="260">
        <f ca="1">Start.listina!S23</f>
        <v>168</v>
      </c>
      <c r="F145" s="260">
        <f ca="1">Start.listina!T23</f>
        <v>18.032</v>
      </c>
      <c r="G145" s="4"/>
    </row>
    <row r="146" spans="1:7" x14ac:dyDescent="0.4">
      <c r="A146" s="260">
        <f ca="1">Start.listina!O24</f>
        <v>23217</v>
      </c>
      <c r="B146" s="260" t="str">
        <f ca="1">Start.listina!P24</f>
        <v>Blaščák</v>
      </c>
      <c r="C146" s="260" t="str">
        <f ca="1">Start.listina!Q24</f>
        <v>Ondřej</v>
      </c>
      <c r="D146" s="260" t="str">
        <f ca="1">Start.listina!R24</f>
        <v>PC Přítkov</v>
      </c>
      <c r="E146" s="260">
        <f ca="1">Start.listina!S24</f>
        <v>167</v>
      </c>
      <c r="F146" s="260">
        <f ca="1">Start.listina!T24</f>
        <v>17.844000000000001</v>
      </c>
      <c r="G146" s="4"/>
    </row>
    <row r="147" spans="1:7" x14ac:dyDescent="0.4">
      <c r="A147" s="260">
        <f ca="1">Start.listina!O25</f>
        <v>21768</v>
      </c>
      <c r="B147" s="260" t="str">
        <f ca="1">Start.listina!P25</f>
        <v>Plucar</v>
      </c>
      <c r="C147" s="260" t="str">
        <f ca="1">Start.listina!Q25</f>
        <v>Petr</v>
      </c>
      <c r="D147" s="260" t="str">
        <f ca="1">Start.listina!R25</f>
        <v>PC Kolová</v>
      </c>
      <c r="E147" s="260">
        <f ca="1">Start.listina!S25</f>
        <v>378</v>
      </c>
      <c r="F147" s="260">
        <f ca="1">Start.listina!T25</f>
        <v>5</v>
      </c>
      <c r="G147" s="4"/>
    </row>
    <row r="148" spans="1:7" x14ac:dyDescent="0.4">
      <c r="A148" s="260">
        <f ca="1">Start.listina!O26</f>
        <v>21028</v>
      </c>
      <c r="B148" s="260" t="str">
        <f ca="1">Start.listina!P26</f>
        <v>Voldřichová</v>
      </c>
      <c r="C148" s="260" t="str">
        <f ca="1">Start.listina!Q26</f>
        <v>Dagmar</v>
      </c>
      <c r="D148" s="260" t="str">
        <f ca="1">Start.listina!R26</f>
        <v>SK Pétanque Řepy</v>
      </c>
      <c r="E148" s="260">
        <f ca="1">Start.listina!S26</f>
        <v>193</v>
      </c>
      <c r="F148" s="260">
        <f ca="1">Start.listina!T26</f>
        <v>14.75</v>
      </c>
      <c r="G148" s="4"/>
    </row>
    <row r="149" spans="1:7" x14ac:dyDescent="0.4">
      <c r="A149" s="260">
        <f ca="1">Start.listina!O27</f>
        <v>28030</v>
      </c>
      <c r="B149" s="260" t="str">
        <f ca="1">Start.listina!P27</f>
        <v>Michovský st.</v>
      </c>
      <c r="C149" s="260" t="str">
        <f ca="1">Start.listina!Q27</f>
        <v>Jiří</v>
      </c>
      <c r="D149" s="260" t="str">
        <f ca="1">Start.listina!R27</f>
        <v>PPA POZORKA</v>
      </c>
      <c r="E149" s="260">
        <f ca="1">Start.listina!S27</f>
        <v>188</v>
      </c>
      <c r="F149" s="260">
        <f ca="1">Start.listina!T27</f>
        <v>19.219000000000001</v>
      </c>
      <c r="G149" s="4"/>
    </row>
    <row r="150" spans="1:7" x14ac:dyDescent="0.4">
      <c r="A150" s="260">
        <f ca="1">Start.listina!O28</f>
        <v>18046</v>
      </c>
      <c r="B150" s="260" t="str">
        <f ca="1">Start.listina!P28</f>
        <v>Fleischer</v>
      </c>
      <c r="C150" s="260" t="str">
        <f ca="1">Start.listina!Q28</f>
        <v>Axel</v>
      </c>
      <c r="D150" s="260" t="str">
        <f ca="1">Start.listina!R28</f>
        <v>PC Egrensis</v>
      </c>
      <c r="E150" s="260">
        <f ca="1">Start.listina!S28</f>
        <v>329</v>
      </c>
      <c r="F150" s="260">
        <f ca="1">Start.listina!T28</f>
        <v>10.032</v>
      </c>
      <c r="G150" s="4"/>
    </row>
    <row r="151" spans="1:7" x14ac:dyDescent="0.4">
      <c r="A151" s="260">
        <f ca="1">Start.listina!O29</f>
        <v>18047</v>
      </c>
      <c r="B151" s="260" t="str">
        <f ca="1">Start.listina!P29</f>
        <v>Kick</v>
      </c>
      <c r="C151" s="260" t="str">
        <f ca="1">Start.listina!Q29</f>
        <v>Sandra</v>
      </c>
      <c r="D151" s="260" t="str">
        <f ca="1">Start.listina!R29</f>
        <v>PC Egrensis</v>
      </c>
      <c r="E151" s="260">
        <f ca="1">Start.listina!S29</f>
        <v>385</v>
      </c>
      <c r="F151" s="260">
        <f ca="1">Start.listina!T29</f>
        <v>4.8129999999999997</v>
      </c>
      <c r="G151" s="4"/>
    </row>
    <row r="152" spans="1:7" x14ac:dyDescent="0.4">
      <c r="A152" s="260">
        <f ca="1">Start.listina!O30</f>
        <v>10082</v>
      </c>
      <c r="B152" s="260" t="str">
        <f ca="1">Start.listina!P30</f>
        <v>Krassa</v>
      </c>
      <c r="C152" s="260" t="str">
        <f ca="1">Start.listina!Q30</f>
        <v>Roman</v>
      </c>
      <c r="D152" s="260" t="str">
        <f ca="1">Start.listina!R30</f>
        <v>PC Egrensis</v>
      </c>
      <c r="E152" s="260">
        <f ca="1">Start.listina!S30</f>
        <v>211</v>
      </c>
      <c r="F152" s="260">
        <f ca="1">Start.listina!T30</f>
        <v>12.5</v>
      </c>
      <c r="G152" s="4"/>
    </row>
    <row r="153" spans="1:7" x14ac:dyDescent="0.4">
      <c r="A153" s="260">
        <f ca="1">Start.listina!O31</f>
        <v>19031</v>
      </c>
      <c r="B153" s="260" t="str">
        <f ca="1">Start.listina!P31</f>
        <v>Říha</v>
      </c>
      <c r="C153" s="260" t="str">
        <f ca="1">Start.listina!Q31</f>
        <v>Filip</v>
      </c>
      <c r="D153" s="260" t="str">
        <f ca="1">Start.listina!R31</f>
        <v>PC Egrensis</v>
      </c>
      <c r="E153" s="260">
        <f ca="1">Start.listina!S31</f>
        <v>386</v>
      </c>
      <c r="F153" s="260">
        <f ca="1">Start.listina!T31</f>
        <v>3.9380000000000002</v>
      </c>
      <c r="G153" s="4"/>
    </row>
    <row r="154" spans="1:7" x14ac:dyDescent="0.4">
      <c r="A154" s="260">
        <f ca="1">Start.listina!O32</f>
        <v>21064</v>
      </c>
      <c r="B154" s="260" t="str">
        <f ca="1">Start.listina!P32</f>
        <v>Bliek</v>
      </c>
      <c r="C154" s="260" t="str">
        <f ca="1">Start.listina!Q32</f>
        <v>Jiří</v>
      </c>
      <c r="D154" s="260" t="str">
        <f ca="1">Start.listina!R32</f>
        <v>JAPKO</v>
      </c>
      <c r="E154" s="260">
        <f ca="1">Start.listina!S32</f>
        <v>370</v>
      </c>
      <c r="F154" s="260">
        <f ca="1">Start.listina!T32</f>
        <v>4.0010000000000003</v>
      </c>
      <c r="G154" s="4"/>
    </row>
    <row r="155" spans="1:7" x14ac:dyDescent="0.4">
      <c r="A155" s="260" t="str">
        <f ca="1">Start.listina!O33</f>
        <v/>
      </c>
      <c r="B155" s="260" t="str">
        <f ca="1">Start.listina!P33</f>
        <v>Antonín Hondlík</v>
      </c>
      <c r="C155" s="260" t="str">
        <f ca="1">Start.listina!Q33</f>
        <v xml:space="preserve"> </v>
      </c>
      <c r="D155" s="260" t="str">
        <f ca="1">Start.listina!R33</f>
        <v xml:space="preserve"> </v>
      </c>
      <c r="E155" s="260">
        <f ca="1">Start.listina!S33</f>
        <v>9999</v>
      </c>
      <c r="F155" s="260">
        <f ca="1">Start.listina!T33</f>
        <v>0</v>
      </c>
      <c r="G155" s="4"/>
    </row>
    <row r="156" spans="1:7" x14ac:dyDescent="0.4">
      <c r="A156" s="260">
        <f ca="1">Start.listina!O34</f>
        <v>10079</v>
      </c>
      <c r="B156" s="260" t="str">
        <f ca="1">Start.listina!P34</f>
        <v>Hošek</v>
      </c>
      <c r="C156" s="260" t="str">
        <f ca="1">Start.listina!Q34</f>
        <v>Vladislav</v>
      </c>
      <c r="D156" s="260" t="str">
        <f ca="1">Start.listina!R34</f>
        <v>PC Egrensis</v>
      </c>
      <c r="E156" s="260">
        <f ca="1">Start.listina!S34</f>
        <v>493</v>
      </c>
      <c r="F156" s="260">
        <f ca="1">Start.listina!T34</f>
        <v>3.5630000000000002</v>
      </c>
      <c r="G156" s="4"/>
    </row>
    <row r="157" spans="1:7" x14ac:dyDescent="0.4">
      <c r="A157" s="260">
        <f ca="1">Start.listina!O35</f>
        <v>24236</v>
      </c>
      <c r="B157" s="260" t="str">
        <f ca="1">Start.listina!P35</f>
        <v>Kubeš</v>
      </c>
      <c r="C157" s="260" t="str">
        <f ca="1">Start.listina!Q35</f>
        <v>Jindřich</v>
      </c>
      <c r="D157" s="260" t="str">
        <f ca="1">Start.listina!R35</f>
        <v>PC Kolová</v>
      </c>
      <c r="E157" s="260">
        <f ca="1">Start.listina!S35</f>
        <v>410</v>
      </c>
      <c r="F157" s="260">
        <f ca="1">Start.listina!T35</f>
        <v>1.9379999999999999</v>
      </c>
      <c r="G157" s="4"/>
    </row>
    <row r="158" spans="1:7" x14ac:dyDescent="0.4">
      <c r="A158" s="260">
        <f ca="1">Start.listina!O36</f>
        <v>24319</v>
      </c>
      <c r="B158" s="260" t="str">
        <f ca="1">Start.listina!P36</f>
        <v>Jarůšek</v>
      </c>
      <c r="C158" s="260" t="str">
        <f ca="1">Start.listina!Q36</f>
        <v>Miroslav</v>
      </c>
      <c r="D158" s="260" t="str">
        <f ca="1">Start.listina!R36</f>
        <v>PC Kolová</v>
      </c>
      <c r="E158" s="260">
        <f ca="1">Start.listina!S36</f>
        <v>557</v>
      </c>
      <c r="F158" s="260">
        <f ca="1">Start.listina!T36</f>
        <v>0.53100000000000003</v>
      </c>
      <c r="G158" s="4"/>
    </row>
    <row r="159" spans="1:7" x14ac:dyDescent="0.4">
      <c r="A159" s="260">
        <f ca="1">Start.listina!O37</f>
        <v>99591</v>
      </c>
      <c r="B159" s="260" t="str">
        <f ca="1">Start.listina!P37</f>
        <v>Imlauf</v>
      </c>
      <c r="C159" s="260" t="str">
        <f ca="1">Start.listina!Q37</f>
        <v>Jan</v>
      </c>
      <c r="D159" s="260" t="str">
        <f ca="1">Start.listina!R37</f>
        <v>PC Kolová</v>
      </c>
      <c r="E159" s="260">
        <f ca="1">Start.listina!S37</f>
        <v>485</v>
      </c>
      <c r="F159" s="260">
        <f ca="1">Start.listina!T37</f>
        <v>1</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91C3-922A-467B-A937-B362227F640F}">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14</v>
      </c>
      <c r="F2" s="14">
        <f ca="1">IF(MOD($E$2,2)&gt;0,0,1)</f>
        <v>1</v>
      </c>
      <c r="G2" s="14">
        <f ca="1">E2*2</f>
        <v>28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0" t="str">
        <f>IF(OR(TRIM(N3)="-",TRIM(N3)="")," ",N3)</f>
        <v xml:space="preserve"> </v>
      </c>
      <c r="L3" s="250" t="str">
        <f ca="1">VLOOKUP($A3,'KO4'!$G$6:$H$7,2,0)</f>
        <v xml:space="preserve"> - </v>
      </c>
      <c r="N3" s="250" t="str">
        <f>VLOOKUP($A3,'KO4'!$K$6:$L$7,2,0)</f>
        <v xml:space="preserve"> </v>
      </c>
      <c r="W3" s="250" t="str">
        <f ca="1">VLOOKUP($A3,'KO8'!$G$6:$H$15,2,0)</f>
        <v xml:space="preserve"> - </v>
      </c>
      <c r="X3" s="243" t="str">
        <f>VLOOKUP($A3,'KO8'!$G$6:$I$15,3,0)</f>
        <v/>
      </c>
      <c r="Y3" s="250" t="str">
        <f ca="1">VLOOKUP($A3,'KO8'!$K$10:$L$11,2,0)</f>
        <v xml:space="preserve"> - </v>
      </c>
      <c r="Z3" s="243" t="str">
        <f>VLOOKUP($A3,'KO8'!$K$10:$M$11,3,0)</f>
        <v/>
      </c>
      <c r="AA3" s="250" t="str">
        <f>VLOOKUP($A3,'KO8'!$O$10:$P$11,2,0)</f>
        <v xml:space="preserve"> </v>
      </c>
      <c r="AI3" s="250" t="str">
        <f ca="1">VLOOKUP($A3,'KO16'!$G$6:$H$31,2,0)</f>
        <v xml:space="preserve"> - </v>
      </c>
      <c r="AJ3" s="243" t="str">
        <f>VLOOKUP($A3,'KO16'!$G$6:$I$31,3,0)</f>
        <v/>
      </c>
      <c r="AK3" s="250" t="str">
        <f ca="1">VLOOKUP($A3,'KO16'!$K$10:$L$27,2,0)</f>
        <v xml:space="preserve"> - </v>
      </c>
      <c r="AL3" s="243" t="str">
        <f>VLOOKUP($A3,'KO16'!$K$10:$M$27,3,0)</f>
        <v/>
      </c>
      <c r="AM3" s="250" t="str">
        <f ca="1">VLOOKUP($A3,'KO16'!$O$18:$P$19,2,0)</f>
        <v xml:space="preserve"> - </v>
      </c>
      <c r="AN3" s="243" t="str">
        <f>VLOOKUP($A3,'KO16'!$O$18:$Q$19,3,0)</f>
        <v/>
      </c>
      <c r="AO3" s="250" t="str">
        <f>VLOOKUP($A3,'KO16'!$S$18:$T$19,2,0)</f>
        <v xml:space="preserve"> </v>
      </c>
      <c r="AT3" s="250" t="str">
        <f ca="1">VLOOKUP($A3,'KO32'!$G$6:$H$63,2,0)</f>
        <v xml:space="preserve"> - </v>
      </c>
      <c r="AU3" s="243" t="str">
        <f>VLOOKUP($A3,'KO32'!$G$6:$I$63,3,0)</f>
        <v/>
      </c>
      <c r="AV3" s="250" t="str">
        <f ca="1">VLOOKUP($A3,'KO32'!$K$10:$L$59,2,0)</f>
        <v xml:space="preserve"> - </v>
      </c>
      <c r="AW3" s="243" t="str">
        <f>VLOOKUP($A3,'KO32'!$K$10:$M$59,3,0)</f>
        <v/>
      </c>
      <c r="AX3" s="250" t="str">
        <f ca="1">VLOOKUP($A3,'KO32'!$O$18:$P$51,2,0)</f>
        <v xml:space="preserve"> - </v>
      </c>
      <c r="AY3" s="243" t="str">
        <f>VLOOKUP($A3,'KO32'!$O$18:$Q$51,3,0)</f>
        <v/>
      </c>
      <c r="AZ3" s="250" t="str">
        <f ca="1">VLOOKUP($A3,'KO32'!$S$34:$T$35,2,0)</f>
        <v xml:space="preserve"> - </v>
      </c>
      <c r="BA3" s="243" t="str">
        <f>VLOOKUP($A3,'KO32'!$S$34:$U$35,3,0)</f>
        <v/>
      </c>
      <c r="BB3" s="250" t="str">
        <f>VLOOKUP($A3,'KO32'!$W$34:$X$35,2,0)</f>
        <v xml:space="preserve"> </v>
      </c>
      <c r="BG3" s="250" t="str">
        <f ca="1">VLOOKUP($A3,'KO64'!$G$6:$H$127,2,0)</f>
        <v xml:space="preserve"> - </v>
      </c>
      <c r="BH3" s="243">
        <f>VLOOKUP($A3,'KO64'!$G$6:$I$127,3,0)</f>
        <v>0</v>
      </c>
      <c r="BI3" s="250" t="str">
        <f ca="1">VLOOKUP($A3,'KO64'!$K$10:$L$123,2,0)</f>
        <v xml:space="preserve"> - </v>
      </c>
      <c r="BJ3" s="243">
        <f>VLOOKUP($A3,'KO64'!$K$10:$M$123,3,0)</f>
        <v>0</v>
      </c>
      <c r="BK3" s="250" t="str">
        <f ca="1">VLOOKUP($A3,'KO64'!$O$18:$P$115,2,0)</f>
        <v xml:space="preserve"> - </v>
      </c>
      <c r="BL3" s="243">
        <f>VLOOKUP($A3,'KO64'!$O$18:$Q$115,3,0)</f>
        <v>0</v>
      </c>
      <c r="BM3" s="250" t="str">
        <f ca="1">VLOOKUP($A3,'KO64'!$S$34:$T$99,2,0)</f>
        <v xml:space="preserve"> - </v>
      </c>
      <c r="BN3" s="243">
        <f>VLOOKUP($A3,'KO64'!$S$34:$U$99,3,0)</f>
        <v>0</v>
      </c>
      <c r="BO3" s="250" t="str">
        <f ca="1">VLOOKUP($A3,'KO64'!$W$66:$X$67,2,0)</f>
        <v xml:space="preserve"> - </v>
      </c>
      <c r="BP3" s="243">
        <f>VLOOKUP($A3,'KO64'!$W$66:$Y$67,3,0)</f>
        <v>0</v>
      </c>
      <c r="BQ3" s="250" t="str">
        <f>VLOOKUP($A3,'KO64'!$AA$66:$AB$67,2,0)</f>
        <v xml:space="preserve"> </v>
      </c>
    </row>
    <row r="4" spans="1:71" x14ac:dyDescent="0.4">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0" t="str">
        <f>IF(OR(TRIM(N4)="-",TRIM(N4)="")," ",N4)</f>
        <v xml:space="preserve"> </v>
      </c>
      <c r="L4" s="250" t="str">
        <f ca="1">VLOOKUP($A4,'KO4'!$G$6:$H$7,2,0)</f>
        <v xml:space="preserve"> - </v>
      </c>
      <c r="N4" s="250" t="str">
        <f>VLOOKUP($A4,'KO4'!$K$6:$L$7,2,0)</f>
        <v xml:space="preserve"> </v>
      </c>
      <c r="W4" s="250" t="str">
        <f ca="1">VLOOKUP($A4,'KO8'!$G$6:$H$15,2,0)</f>
        <v xml:space="preserve"> - </v>
      </c>
      <c r="X4" s="243" t="str">
        <f>VLOOKUP($A4,'KO8'!$G$6:$I$15,3,0)</f>
        <v/>
      </c>
      <c r="Y4" s="250" t="str">
        <f ca="1">VLOOKUP($A4,'KO8'!$K$10:$L$11,2,0)</f>
        <v xml:space="preserve"> - </v>
      </c>
      <c r="Z4" s="243" t="str">
        <f>VLOOKUP($A4,'KO8'!$K$10:$M$11,3,0)</f>
        <v/>
      </c>
      <c r="AA4" s="250" t="str">
        <f>VLOOKUP($A4,'KO8'!$O$10:$P$11,2,0)</f>
        <v xml:space="preserve"> </v>
      </c>
      <c r="AI4" s="250" t="str">
        <f ca="1">VLOOKUP($A4,'KO16'!$G$6:$H$31,2,0)</f>
        <v xml:space="preserve"> - </v>
      </c>
      <c r="AJ4" s="243" t="str">
        <f>VLOOKUP($A4,'KO16'!$G$6:$I$31,3,0)</f>
        <v/>
      </c>
      <c r="AK4" s="250" t="str">
        <f ca="1">VLOOKUP($A4,'KO16'!$K$10:$L$27,2,0)</f>
        <v xml:space="preserve"> - </v>
      </c>
      <c r="AL4" s="243" t="str">
        <f>VLOOKUP($A4,'KO16'!$K$10:$M$27,3,0)</f>
        <v/>
      </c>
      <c r="AM4" s="250" t="str">
        <f ca="1">VLOOKUP($A4,'KO16'!$O$18:$P$19,2,0)</f>
        <v xml:space="preserve"> - </v>
      </c>
      <c r="AN4" s="243" t="str">
        <f>VLOOKUP($A4,'KO16'!$O$18:$Q$19,3,0)</f>
        <v/>
      </c>
      <c r="AO4" s="250" t="str">
        <f>VLOOKUP($A4,'KO16'!$S$18:$T$19,2,0)</f>
        <v xml:space="preserve"> </v>
      </c>
      <c r="AT4" s="250" t="str">
        <f ca="1">VLOOKUP($A4,'KO32'!$G$6:$H$63,2,0)</f>
        <v xml:space="preserve"> - </v>
      </c>
      <c r="AU4" s="243" t="str">
        <f>VLOOKUP($A4,'KO32'!$G$6:$I$63,3,0)</f>
        <v/>
      </c>
      <c r="AV4" s="250" t="str">
        <f ca="1">VLOOKUP($A4,'KO32'!$K$10:$L$59,2,0)</f>
        <v xml:space="preserve"> - </v>
      </c>
      <c r="AW4" s="243" t="str">
        <f>VLOOKUP($A4,'KO32'!$K$10:$M$59,3,0)</f>
        <v/>
      </c>
      <c r="AX4" s="250" t="str">
        <f ca="1">VLOOKUP($A4,'KO32'!$O$18:$P$51,2,0)</f>
        <v xml:space="preserve"> - </v>
      </c>
      <c r="AY4" s="243" t="str">
        <f>VLOOKUP($A4,'KO32'!$O$18:$Q$51,3,0)</f>
        <v/>
      </c>
      <c r="AZ4" s="250" t="str">
        <f ca="1">VLOOKUP($A4,'KO32'!$S$34:$T$35,2,0)</f>
        <v xml:space="preserve"> - </v>
      </c>
      <c r="BA4" s="243" t="str">
        <f>VLOOKUP($A4,'KO32'!$S$34:$U$35,3,0)</f>
        <v/>
      </c>
      <c r="BB4" s="250" t="str">
        <f>VLOOKUP($A4,'KO32'!$W$34:$X$35,2,0)</f>
        <v xml:space="preserve"> </v>
      </c>
      <c r="BG4" s="250" t="str">
        <f ca="1">VLOOKUP($A4,'KO64'!$G$6:$H$127,2,0)</f>
        <v xml:space="preserve"> - </v>
      </c>
      <c r="BH4" s="243">
        <f>VLOOKUP($A4,'KO64'!$G$6:$I$127,3,0)</f>
        <v>0</v>
      </c>
      <c r="BI4" s="250" t="str">
        <f ca="1">VLOOKUP($A4,'KO64'!$K$10:$L$123,2,0)</f>
        <v xml:space="preserve"> - </v>
      </c>
      <c r="BJ4" s="243">
        <f>VLOOKUP($A4,'KO64'!$K$10:$M$123,3,0)</f>
        <v>0</v>
      </c>
      <c r="BK4" s="250" t="str">
        <f ca="1">VLOOKUP($A4,'KO64'!$O$18:$P$115,2,0)</f>
        <v xml:space="preserve"> - </v>
      </c>
      <c r="BL4" s="243">
        <f>VLOOKUP($A4,'KO64'!$O$18:$Q$115,3,0)</f>
        <v>0</v>
      </c>
      <c r="BM4" s="250" t="str">
        <f ca="1">VLOOKUP($A4,'KO64'!$S$34:$T$99,2,0)</f>
        <v xml:space="preserve"> - </v>
      </c>
      <c r="BN4" s="243">
        <f>VLOOKUP($A4,'KO64'!$S$34:$U$99,3,0)</f>
        <v>0</v>
      </c>
      <c r="BO4" s="250" t="str">
        <f ca="1">VLOOKUP($A4,'KO64'!$W$66:$X$67,2,0)</f>
        <v xml:space="preserve"> - </v>
      </c>
      <c r="BP4" s="243">
        <f>VLOOKUP($A4,'KO64'!$W$66:$Y$67,3,0)</f>
        <v>0</v>
      </c>
      <c r="BQ4" s="250" t="str">
        <f>VLOOKUP($A4,'KO64'!$AA$66:$AB$67,2,0)</f>
        <v xml:space="preserve"> </v>
      </c>
    </row>
    <row r="5" spans="1:71" x14ac:dyDescent="0.4">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0" t="str">
        <f>IF(OR(TRIM(P5)="-",TRIM(P5)="")," ",P5)</f>
        <v xml:space="preserve"> </v>
      </c>
      <c r="P5" s="250" t="str">
        <f>VLOOKUP($A5,'KO4'!$K$16:$L$17,2,0)</f>
        <v xml:space="preserve"> </v>
      </c>
      <c r="W5" s="250" t="str">
        <f ca="1">VLOOKUP($A5,'KO8'!$G$6:$H$15,2,0)</f>
        <v xml:space="preserve"> - </v>
      </c>
      <c r="X5" s="243" t="str">
        <f>VLOOKUP($A5,'KO8'!$G$6:$I$15,3,0)</f>
        <v/>
      </c>
      <c r="Y5" s="250" t="str">
        <f ca="1">VLOOKUP($A5,'KO8'!$K$10:$L$21,2,0)</f>
        <v xml:space="preserve"> - </v>
      </c>
      <c r="Z5" s="243" t="str">
        <f>VLOOKUP($A5,'KO8'!$K$10:$M$21,3,0)</f>
        <v/>
      </c>
      <c r="AA5" s="250" t="str">
        <f>VLOOKUP($A5,'KO8'!$O$10:$P$21,2,0)</f>
        <v xml:space="preserve"> </v>
      </c>
      <c r="AC5" s="250" t="str">
        <f>VLOOKUP($A5,'KO8'!$O$20:$P$21,2,0)</f>
        <v xml:space="preserve"> </v>
      </c>
      <c r="AI5" s="250" t="str">
        <f ca="1">VLOOKUP($A5,'KO16'!$G$6:$H$31,2,0)</f>
        <v xml:space="preserve"> - </v>
      </c>
      <c r="AJ5" s="243" t="str">
        <f>VLOOKUP($A5,'KO16'!$G$6:$I$31,3,0)</f>
        <v/>
      </c>
      <c r="AK5" s="250" t="str">
        <f ca="1">VLOOKUP($A5,'KO16'!$K$10:$L$27,2,0)</f>
        <v xml:space="preserve"> - </v>
      </c>
      <c r="AL5" s="243" t="str">
        <f>VLOOKUP($A5,'KO16'!$K$10:$M$27,3,0)</f>
        <v/>
      </c>
      <c r="AM5" s="250" t="str">
        <f ca="1">VLOOKUP($A5,'KO16'!$O$18:$P$33,2,0)</f>
        <v xml:space="preserve"> - </v>
      </c>
      <c r="AN5" s="243" t="str">
        <f>VLOOKUP($A5,'KO16'!$O$18:$Q$33,3,0)</f>
        <v/>
      </c>
      <c r="AQ5" s="250" t="str">
        <f>VLOOKUP($A5,'KO16'!$S$32:$T$33,2,0)</f>
        <v xml:space="preserve"> </v>
      </c>
      <c r="AT5" s="250" t="str">
        <f ca="1">VLOOKUP($A5,'KO32'!$G$6:$H$63,2,0)</f>
        <v xml:space="preserve"> - </v>
      </c>
      <c r="AU5" s="243" t="str">
        <f>VLOOKUP($A5,'KO32'!$G$6:$I$63,3,0)</f>
        <v/>
      </c>
      <c r="AV5" s="250" t="str">
        <f ca="1">VLOOKUP($A5,'KO32'!$K$10:$L$59,2,0)</f>
        <v xml:space="preserve"> - </v>
      </c>
      <c r="AW5" s="243" t="str">
        <f>VLOOKUP($A5,'KO32'!$K$10:$M$59,3,0)</f>
        <v/>
      </c>
      <c r="AX5" s="250" t="str">
        <f ca="1">VLOOKUP($A5,'KO32'!$O$18:$P$51,2,0)</f>
        <v xml:space="preserve"> - </v>
      </c>
      <c r="AY5" s="243" t="str">
        <f>VLOOKUP($A5,'KO32'!$O$18:$Q$51,3,0)</f>
        <v/>
      </c>
      <c r="AZ5" s="250" t="str">
        <f ca="1">VLOOKUP($A5,'KO32'!$S$34:$T$57,2,0)</f>
        <v xml:space="preserve"> - </v>
      </c>
      <c r="BA5" s="243" t="str">
        <f>VLOOKUP($A5,'KO32'!$S$34:$U$57,3,0)</f>
        <v/>
      </c>
      <c r="BD5" s="250" t="str">
        <f>VLOOKUP($A5,'KO32'!$W$56:$X$57,2,0)</f>
        <v xml:space="preserve"> </v>
      </c>
      <c r="BG5" s="250" t="str">
        <f ca="1">VLOOKUP($A5,'KO64'!$G$6:$H$127,2,0)</f>
        <v xml:space="preserve"> - </v>
      </c>
      <c r="BH5" s="243">
        <f>VLOOKUP($A5,'KO64'!$G$6:$I$127,3,0)</f>
        <v>0</v>
      </c>
      <c r="BI5" s="250" t="str">
        <f ca="1">VLOOKUP($A5,'KO64'!$K$10:$L$123,2,0)</f>
        <v xml:space="preserve"> - </v>
      </c>
      <c r="BJ5" s="243">
        <f>VLOOKUP($A5,'KO64'!$K$10:$M$123,3,0)</f>
        <v>0</v>
      </c>
      <c r="BK5" s="250" t="str">
        <f ca="1">VLOOKUP($A5,'KO64'!$O$18:$P$115,2,0)</f>
        <v xml:space="preserve"> - </v>
      </c>
      <c r="BL5" s="243">
        <f>VLOOKUP($A5,'KO64'!$O$18:$Q$115,3,0)</f>
        <v>0</v>
      </c>
      <c r="BM5" s="250" t="str">
        <f ca="1">VLOOKUP($A5,'KO64'!$S$34:$T$99,2,0)</f>
        <v xml:space="preserve"> - </v>
      </c>
      <c r="BN5" s="243">
        <f>VLOOKUP($A5,'KO64'!$S$34:$U$99,3,0)</f>
        <v>0</v>
      </c>
      <c r="BO5" s="250" t="str">
        <f ca="1">VLOOKUP($A5,'KO64'!$W$66:$X$107,2,0)</f>
        <v xml:space="preserve"> - </v>
      </c>
      <c r="BP5" s="243">
        <f>VLOOKUP($A5,'KO64'!$W$66:$Y$107,3,0)</f>
        <v>0</v>
      </c>
      <c r="BR5" s="250" t="str">
        <f>VLOOKUP($A5,'KO64'!$AA$106:$AB$107,2,0)</f>
        <v xml:space="preserve"> </v>
      </c>
    </row>
    <row r="6" spans="1:71" x14ac:dyDescent="0.4">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0" t="str">
        <f>IF(OR(TRIM(P6)="-",TRIM(P6)="")," ",P6)</f>
        <v xml:space="preserve"> </v>
      </c>
      <c r="P6" s="250" t="str">
        <f>VLOOKUP($A6,'KO4'!$K$16:$L$17,2,0)</f>
        <v xml:space="preserve"> </v>
      </c>
      <c r="W6" s="250" t="str">
        <f ca="1">VLOOKUP($A6,'KO8'!$G$6:$H$15,2,0)</f>
        <v xml:space="preserve"> - </v>
      </c>
      <c r="X6" s="243" t="str">
        <f>VLOOKUP($A6,'KO8'!$G$6:$I$15,3,0)</f>
        <v/>
      </c>
      <c r="Y6" s="250" t="str">
        <f ca="1">VLOOKUP($A6,'KO8'!$K$10:$L$21,2,0)</f>
        <v xml:space="preserve"> - </v>
      </c>
      <c r="Z6" s="243" t="str">
        <f>VLOOKUP($A6,'KO8'!$K$10:$M$21,3,0)</f>
        <v/>
      </c>
      <c r="AA6" s="250" t="str">
        <f>VLOOKUP($A6,'KO8'!$O$10:$P$21,2,0)</f>
        <v xml:space="preserve"> </v>
      </c>
      <c r="AC6" s="250" t="str">
        <f>VLOOKUP($A6,'KO8'!$O$20:$P$21,2,0)</f>
        <v xml:space="preserve"> </v>
      </c>
      <c r="AI6" s="250" t="str">
        <f ca="1">VLOOKUP($A6,'KO16'!$G$6:$H$31,2,0)</f>
        <v xml:space="preserve"> - </v>
      </c>
      <c r="AJ6" s="243" t="str">
        <f>VLOOKUP($A6,'KO16'!$G$6:$I$31,3,0)</f>
        <v/>
      </c>
      <c r="AK6" s="250" t="str">
        <f ca="1">VLOOKUP($A6,'KO16'!$K$10:$L$27,2,0)</f>
        <v xml:space="preserve"> - </v>
      </c>
      <c r="AL6" s="243" t="str">
        <f>VLOOKUP($A6,'KO16'!$K$10:$M$27,3,0)</f>
        <v/>
      </c>
      <c r="AM6" s="250" t="str">
        <f ca="1">VLOOKUP($A6,'KO16'!$O$18:$P$33,2,0)</f>
        <v xml:space="preserve"> - </v>
      </c>
      <c r="AN6" s="243" t="str">
        <f>VLOOKUP($A6,'KO16'!$O$18:$Q$33,3,0)</f>
        <v/>
      </c>
      <c r="AQ6" s="250" t="str">
        <f>VLOOKUP($A6,'KO16'!$S$32:$T$33,2,0)</f>
        <v xml:space="preserve"> </v>
      </c>
      <c r="AT6" s="250" t="str">
        <f ca="1">VLOOKUP($A6,'KO32'!$G$6:$H$63,2,0)</f>
        <v xml:space="preserve"> - </v>
      </c>
      <c r="AU6" s="243" t="str">
        <f>VLOOKUP($A6,'KO32'!$G$6:$I$63,3,0)</f>
        <v/>
      </c>
      <c r="AV6" s="250" t="str">
        <f ca="1">VLOOKUP($A6,'KO32'!$K$10:$L$59,2,0)</f>
        <v xml:space="preserve"> - </v>
      </c>
      <c r="AW6" s="243" t="str">
        <f>VLOOKUP($A6,'KO32'!$K$10:$M$59,3,0)</f>
        <v/>
      </c>
      <c r="AX6" s="250" t="str">
        <f ca="1">VLOOKUP($A6,'KO32'!$O$18:$P$51,2,0)</f>
        <v xml:space="preserve"> - </v>
      </c>
      <c r="AY6" s="243" t="str">
        <f>VLOOKUP($A6,'KO32'!$O$18:$Q$51,3,0)</f>
        <v/>
      </c>
      <c r="AZ6" s="250" t="str">
        <f ca="1">VLOOKUP($A6,'KO32'!$S$34:$T$57,2,0)</f>
        <v xml:space="preserve"> - </v>
      </c>
      <c r="BA6" s="243" t="str">
        <f>VLOOKUP($A6,'KO32'!$S$34:$U$57,3,0)</f>
        <v/>
      </c>
      <c r="BD6" s="250" t="str">
        <f>VLOOKUP($A6,'KO32'!$W$56:$X$57,2,0)</f>
        <v xml:space="preserve"> </v>
      </c>
      <c r="BG6" s="250" t="str">
        <f ca="1">VLOOKUP($A6,'KO64'!$G$6:$H$127,2,0)</f>
        <v xml:space="preserve"> - </v>
      </c>
      <c r="BH6" s="243">
        <f>VLOOKUP($A6,'KO64'!$G$6:$I$127,3,0)</f>
        <v>0</v>
      </c>
      <c r="BI6" s="250" t="str">
        <f ca="1">VLOOKUP($A6,'KO64'!$K$10:$L$123,2,0)</f>
        <v xml:space="preserve"> - </v>
      </c>
      <c r="BJ6" s="243">
        <f>VLOOKUP($A6,'KO64'!$K$10:$M$123,3,0)</f>
        <v>0</v>
      </c>
      <c r="BK6" s="250" t="str">
        <f ca="1">VLOOKUP($A6,'KO64'!$O$18:$P$115,2,0)</f>
        <v xml:space="preserve"> - </v>
      </c>
      <c r="BL6" s="243">
        <f>VLOOKUP($A6,'KO64'!$O$18:$Q$115,3,0)</f>
        <v>0</v>
      </c>
      <c r="BM6" s="250" t="str">
        <f ca="1">VLOOKUP($A6,'KO64'!$S$34:$T$99,2,0)</f>
        <v xml:space="preserve"> - </v>
      </c>
      <c r="BN6" s="243">
        <f>VLOOKUP($A6,'KO64'!$S$34:$U$99,3,0)</f>
        <v>0</v>
      </c>
      <c r="BO6" s="250" t="str">
        <f ca="1">VLOOKUP($A6,'KO64'!$W$66:$X$107,2,0)</f>
        <v xml:space="preserve"> -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0</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0</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0FC0-7C5A-4672-874C-38C03AD6578E}">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XXIV. Přebor KV a PLZ kraje, XIV. memoriál Mirka Valenty</v>
      </c>
      <c r="G1" s="1"/>
      <c r="H1" s="476" t="str">
        <f>Start.listina!$K$3</f>
        <v>26.10.2024</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14</v>
      </c>
      <c r="E3" s="276" t="str">
        <f ca="1">IF(TYPE(VLOOKUP(C3,Centrum!$A$3:$C$130,3,0))&gt;3," - ",VLOOKUP(C3,Centrum!$A$3:$C$130,3,0))</f>
        <v>1 CdP Loděnice - Dlouhá Ivana</v>
      </c>
      <c r="F3" s="276" t="str">
        <f ca="1">IF(TYPE(VLOOKUP(D3,Centrum!$A$3:$C$130,3,0))&gt;3," - ",VLOOKUP(D3,Centrum!$A$3:$C$130,3,0))</f>
        <v>14 PSK Jihlava - Krupicová Natálie</v>
      </c>
      <c r="G3" s="439">
        <f ca="1">IF(ROW()-2&gt;Start.listina!$O$7,"",ROW()-2)</f>
        <v>1</v>
      </c>
      <c r="H3" s="272"/>
      <c r="I3" s="274"/>
      <c r="K3" s="275">
        <f t="shared" ref="K3:K65" ca="1" si="0">IF(TRIM($F3)="-","",$D3)</f>
        <v>14</v>
      </c>
      <c r="L3" s="275">
        <f t="shared" ref="L3:L65" ca="1" si="1">IF(TRIM($E3)="-","",$C3)</f>
        <v>1</v>
      </c>
      <c r="M3" s="275">
        <f t="shared" ref="M3:M65" ca="1" si="2">IF(AND(TRIM($E3)&lt;&gt;"-",$H3&gt;$I3),1,0)</f>
        <v>0</v>
      </c>
      <c r="N3" s="275">
        <f ca="1">IF(TRIM($E3)="-",0,$H3-$I3)</f>
        <v>0</v>
      </c>
      <c r="O3" s="275">
        <f t="shared" ref="O3:O65" ca="1" si="3">IF(TRIM($F3)="-","",$D3)</f>
        <v>14</v>
      </c>
      <c r="P3" s="275">
        <f t="shared" ref="P3:P65" ca="1" si="4">IF(AND(TRIM($F3)&lt;&gt;"-",$I3&gt;$H3),1,0)</f>
        <v>0</v>
      </c>
      <c r="Q3" s="281">
        <f t="shared" ref="Q3:Q65" ca="1" si="5">IF(TRIM($F3)="-",0,$I3-$H3)</f>
        <v>0</v>
      </c>
    </row>
    <row r="4" spans="3:35" ht="21" x14ac:dyDescent="0.4">
      <c r="C4" s="278">
        <f ca="1">IF(ROW()-2&gt;Start.listina!$N$7,"",INDIRECT(ADDRESS(ROW(),$D$2,1,1,"Centrum")))</f>
        <v>2</v>
      </c>
      <c r="D4" s="278">
        <f ca="1">IF(ROW()-2&gt;Start.listina!$O$7,"",INDIRECT(ADDRESS(ROW()+Start.listina!$N$7,$D$2,1,1,"Centrum")))</f>
        <v>15</v>
      </c>
      <c r="E4" s="276" t="str">
        <f ca="1">IF(TYPE(VLOOKUP(C4,Centrum!$A$3:$C$130,3,0))&gt;3," - ",VLOOKUP(C4,Centrum!$A$3:$C$130,3,0))</f>
        <v>2 PC Mimo Done - Heller Jan</v>
      </c>
      <c r="F4" s="276" t="str">
        <f ca="1">IF(TYPE(VLOOKUP(D4,Centrum!$A$3:$C$130,3,0))&gt;3," - ",VLOOKUP(D4,Centrum!$A$3:$C$130,3,0))</f>
        <v>15 CdP Loděnice - Jirkovský Tomáš</v>
      </c>
      <c r="G4" s="439">
        <f ca="1">IF(ROW()-2&gt;Start.listina!$O$7,"",ROW()-2)</f>
        <v>2</v>
      </c>
      <c r="H4" s="272"/>
      <c r="I4" s="274"/>
      <c r="K4" s="275">
        <f t="shared" ca="1" si="0"/>
        <v>15</v>
      </c>
      <c r="L4" s="275">
        <f t="shared" ca="1" si="1"/>
        <v>2</v>
      </c>
      <c r="M4" s="275">
        <f t="shared" ca="1" si="2"/>
        <v>0</v>
      </c>
      <c r="N4" s="275">
        <f t="shared" ref="N4:N66" ca="1" si="6">IF(TRIM($E4)="-",0,$H4-$I4)</f>
        <v>0</v>
      </c>
      <c r="O4" s="275">
        <f t="shared" ca="1" si="3"/>
        <v>15</v>
      </c>
      <c r="P4" s="275">
        <f t="shared" ca="1" si="4"/>
        <v>0</v>
      </c>
      <c r="Q4" s="282">
        <f t="shared" ca="1" si="5"/>
        <v>0</v>
      </c>
    </row>
    <row r="5" spans="3:35" ht="21" x14ac:dyDescent="0.4">
      <c r="C5" s="278">
        <f ca="1">IF(ROW()-2&gt;Start.listina!$N$7,"",INDIRECT(ADDRESS(ROW(),$D$2,1,1,"Centrum")))</f>
        <v>3</v>
      </c>
      <c r="D5" s="278">
        <f ca="1">IF(ROW()-2&gt;Start.listina!$O$7,"",INDIRECT(ADDRESS(ROW()+Start.listina!$N$7,$D$2,1,1,"Centrum")))</f>
        <v>16</v>
      </c>
      <c r="E5" s="276" t="str">
        <f ca="1">IF(TYPE(VLOOKUP(C5,Centrum!$A$3:$C$130,3,0))&gt;3," - ",VLOOKUP(C5,Centrum!$A$3:$C$130,3,0))</f>
        <v>3 VARAN - Tintěrová Kateřina</v>
      </c>
      <c r="F5" s="276" t="str">
        <f ca="1">IF(TYPE(VLOOKUP(D5,Centrum!$A$3:$C$130,3,0))&gt;3," - ",VLOOKUP(D5,Centrum!$A$3:$C$130,3,0))</f>
        <v>16 SK Pétanque Řepy - Konopová Marta</v>
      </c>
      <c r="G5" s="439">
        <f ca="1">IF(ROW()-2&gt;Start.listina!$O$7,"",ROW()-2)</f>
        <v>3</v>
      </c>
      <c r="H5" s="272"/>
      <c r="I5" s="274"/>
      <c r="K5" s="275">
        <f t="shared" ca="1" si="0"/>
        <v>16</v>
      </c>
      <c r="L5" s="275">
        <f t="shared" ca="1" si="1"/>
        <v>3</v>
      </c>
      <c r="M5" s="275">
        <f t="shared" ca="1" si="2"/>
        <v>0</v>
      </c>
      <c r="N5" s="275">
        <f t="shared" ca="1" si="6"/>
        <v>0</v>
      </c>
      <c r="O5" s="275">
        <f t="shared" ca="1" si="3"/>
        <v>16</v>
      </c>
      <c r="P5" s="275">
        <f t="shared" ca="1" si="4"/>
        <v>0</v>
      </c>
      <c r="Q5" s="282">
        <f t="shared" ca="1" si="5"/>
        <v>0</v>
      </c>
    </row>
    <row r="6" spans="3:35" ht="21" x14ac:dyDescent="0.4">
      <c r="C6" s="278">
        <f ca="1">IF(ROW()-2&gt;Start.listina!$N$7,"",INDIRECT(ADDRESS(ROW(),$D$2,1,1,"Centrum")))</f>
        <v>4</v>
      </c>
      <c r="D6" s="278">
        <f ca="1">IF(ROW()-2&gt;Start.listina!$O$7,"",INDIRECT(ADDRESS(ROW()+Start.listina!$N$7,$D$2,1,1,"Centrum")))</f>
        <v>17</v>
      </c>
      <c r="E6" s="276" t="str">
        <f ca="1">IF(TYPE(VLOOKUP(C6,Centrum!$A$3:$C$130,3,0))&gt;3," - ",VLOOKUP(C6,Centrum!$A$3:$C$130,3,0))</f>
        <v>4 SK Sahara Vědomice - Demčíková Jiřina</v>
      </c>
      <c r="F6" s="276" t="str">
        <f ca="1">IF(TYPE(VLOOKUP(D6,Centrum!$A$3:$C$130,3,0))&gt;3," - ",VLOOKUP(D6,Centrum!$A$3:$C$130,3,0))</f>
        <v>17 PPA POZORKA - Michovská Jana</v>
      </c>
      <c r="G6" s="439">
        <f ca="1">IF(ROW()-2&gt;Start.listina!$O$7,"",ROW()-2)</f>
        <v>4</v>
      </c>
      <c r="H6" s="272"/>
      <c r="I6" s="274"/>
      <c r="K6" s="275">
        <f t="shared" ca="1" si="0"/>
        <v>17</v>
      </c>
      <c r="L6" s="275">
        <f t="shared" ca="1" si="1"/>
        <v>4</v>
      </c>
      <c r="M6" s="275">
        <f t="shared" ca="1" si="2"/>
        <v>0</v>
      </c>
      <c r="N6" s="275">
        <f t="shared" ca="1" si="6"/>
        <v>0</v>
      </c>
      <c r="O6" s="275">
        <f t="shared" ca="1" si="3"/>
        <v>17</v>
      </c>
      <c r="P6" s="275">
        <f t="shared" ca="1" si="4"/>
        <v>0</v>
      </c>
      <c r="Q6" s="282">
        <f t="shared" ca="1" si="5"/>
        <v>0</v>
      </c>
    </row>
    <row r="7" spans="3:35" ht="21" x14ac:dyDescent="0.4">
      <c r="C7" s="278">
        <f ca="1">IF(ROW()-2&gt;Start.listina!$N$7,"",INDIRECT(ADDRESS(ROW(),$D$2,1,1,"Centrum")))</f>
        <v>5</v>
      </c>
      <c r="D7" s="278">
        <f ca="1">IF(ROW()-2&gt;Start.listina!$O$7,"",INDIRECT(ADDRESS(ROW()+Start.listina!$N$7,$D$2,1,1,"Centrum")))</f>
        <v>18</v>
      </c>
      <c r="E7" s="276" t="str">
        <f ca="1">IF(TYPE(VLOOKUP(C7,Centrum!$A$3:$C$130,3,0))&gt;3," - ",VLOOKUP(C7,Centrum!$A$3:$C$130,3,0))</f>
        <v>5 JAPKO - Stejskal Václav</v>
      </c>
      <c r="F7" s="276" t="str">
        <f ca="1">IF(TYPE(VLOOKUP(D7,Centrum!$A$3:$C$130,3,0))&gt;3," - ",VLOOKUP(D7,Centrum!$A$3:$C$130,3,0))</f>
        <v>18 PC Egrensis - Smitek Josef</v>
      </c>
      <c r="G7" s="439">
        <f ca="1">IF(ROW()-2&gt;Start.listina!$O$7,"",ROW()-2)</f>
        <v>5</v>
      </c>
      <c r="H7" s="272"/>
      <c r="I7" s="274"/>
      <c r="K7" s="275">
        <f t="shared" ca="1" si="0"/>
        <v>18</v>
      </c>
      <c r="L7" s="275">
        <f t="shared" ca="1" si="1"/>
        <v>5</v>
      </c>
      <c r="M7" s="275">
        <f t="shared" ca="1" si="2"/>
        <v>0</v>
      </c>
      <c r="N7" s="275">
        <f t="shared" ca="1" si="6"/>
        <v>0</v>
      </c>
      <c r="O7" s="275">
        <f t="shared" ca="1" si="3"/>
        <v>18</v>
      </c>
      <c r="P7" s="275">
        <f t="shared" ca="1" si="4"/>
        <v>0</v>
      </c>
      <c r="Q7" s="282">
        <f t="shared" ca="1" si="5"/>
        <v>0</v>
      </c>
    </row>
    <row r="8" spans="3:35" ht="21" x14ac:dyDescent="0.4">
      <c r="C8" s="278">
        <f ca="1">IF(ROW()-2&gt;Start.listina!$N$7,"",INDIRECT(ADDRESS(ROW(),$D$2,1,1,"Centrum")))</f>
        <v>6</v>
      </c>
      <c r="D8" s="278">
        <f ca="1">IF(ROW()-2&gt;Start.listina!$O$7,"",INDIRECT(ADDRESS(ROW()+Start.listina!$N$7,$D$2,1,1,"Centrum")))</f>
        <v>19</v>
      </c>
      <c r="E8" s="276" t="str">
        <f ca="1">IF(TYPE(VLOOKUP(C8,Centrum!$A$3:$C$130,3,0))&gt;3," - ",VLOOKUP(C8,Centrum!$A$3:$C$130,3,0))</f>
        <v>6 Petank Club Praha - Maňák Jan</v>
      </c>
      <c r="F8" s="276" t="str">
        <f ca="1">IF(TYPE(VLOOKUP(D8,Centrum!$A$3:$C$130,3,0))&gt;3," - ",VLOOKUP(D8,Centrum!$A$3:$C$130,3,0))</f>
        <v>19 PC Egrensis - Pechr Martin</v>
      </c>
      <c r="G8" s="439">
        <f ca="1">IF(ROW()-2&gt;Start.listina!$O$7,"",ROW()-2)</f>
        <v>6</v>
      </c>
      <c r="H8" s="272"/>
      <c r="I8" s="274"/>
      <c r="K8" s="275">
        <f t="shared" ca="1" si="0"/>
        <v>19</v>
      </c>
      <c r="L8" s="275">
        <f t="shared" ca="1" si="1"/>
        <v>6</v>
      </c>
      <c r="M8" s="275">
        <f t="shared" ca="1" si="2"/>
        <v>0</v>
      </c>
      <c r="N8" s="275">
        <f t="shared" ca="1" si="6"/>
        <v>0</v>
      </c>
      <c r="O8" s="275">
        <f t="shared" ca="1" si="3"/>
        <v>19</v>
      </c>
      <c r="P8" s="275">
        <f t="shared" ca="1" si="4"/>
        <v>0</v>
      </c>
      <c r="Q8" s="282">
        <f t="shared" ca="1" si="5"/>
        <v>0</v>
      </c>
    </row>
    <row r="9" spans="3:35" ht="21" x14ac:dyDescent="0.4">
      <c r="C9" s="278">
        <f ca="1">IF(ROW()-2&gt;Start.listina!$N$7,"",INDIRECT(ADDRESS(ROW(),$D$2,1,1,"Centrum")))</f>
        <v>7</v>
      </c>
      <c r="D9" s="278">
        <f ca="1">IF(ROW()-2&gt;Start.listina!$O$7,"",INDIRECT(ADDRESS(ROW()+Start.listina!$N$7,$D$2,1,1,"Centrum")))</f>
        <v>20</v>
      </c>
      <c r="E9" s="276" t="str">
        <f ca="1">IF(TYPE(VLOOKUP(C9,Centrum!$A$3:$C$130,3,0))&gt;3," - ",VLOOKUP(C9,Centrum!$A$3:$C$130,3,0))</f>
        <v>7 PSK Jihlava - Lujková Klára</v>
      </c>
      <c r="F9" s="276" t="str">
        <f ca="1">IF(TYPE(VLOOKUP(D9,Centrum!$A$3:$C$130,3,0))&gt;3," - ",VLOOKUP(D9,Centrum!$A$3:$C$130,3,0))</f>
        <v>20 PC Kolová - Kacerovský Ivo</v>
      </c>
      <c r="G9" s="439">
        <f ca="1">IF(ROW()-2&gt;Start.listina!$O$7,"",ROW()-2)</f>
        <v>7</v>
      </c>
      <c r="H9" s="272"/>
      <c r="I9" s="274"/>
      <c r="K9" s="275">
        <f t="shared" ca="1" si="0"/>
        <v>20</v>
      </c>
      <c r="L9" s="275">
        <f t="shared" ca="1" si="1"/>
        <v>7</v>
      </c>
      <c r="M9" s="275">
        <f t="shared" ca="1" si="2"/>
        <v>0</v>
      </c>
      <c r="N9" s="275">
        <f t="shared" ca="1" si="6"/>
        <v>0</v>
      </c>
      <c r="O9" s="275">
        <f t="shared" ca="1" si="3"/>
        <v>20</v>
      </c>
      <c r="P9" s="275">
        <f t="shared" ca="1" si="4"/>
        <v>0</v>
      </c>
      <c r="Q9" s="282">
        <f t="shared" ca="1" si="5"/>
        <v>0</v>
      </c>
    </row>
    <row r="10" spans="3:35" ht="21" x14ac:dyDescent="0.4">
      <c r="C10" s="278">
        <f ca="1">IF(ROW()-2&gt;Start.listina!$N$7,"",INDIRECT(ADDRESS(ROW(),$D$2,1,1,"Centrum")))</f>
        <v>8</v>
      </c>
      <c r="D10" s="278">
        <f ca="1">IF(ROW()-2&gt;Start.listina!$O$7,"",INDIRECT(ADDRESS(ROW()+Start.listina!$N$7,$D$2,1,1,"Centrum")))</f>
        <v>21</v>
      </c>
      <c r="E10" s="276" t="str">
        <f ca="1">IF(TYPE(VLOOKUP(C10,Centrum!$A$3:$C$130,3,0))&gt;3," - ",VLOOKUP(C10,Centrum!$A$3:$C$130,3,0))</f>
        <v>8 SKP Kulová osma - Pilát Petr</v>
      </c>
      <c r="F10" s="276" t="str">
        <f ca="1">IF(TYPE(VLOOKUP(D10,Centrum!$A$3:$C$130,3,0))&gt;3," - ",VLOOKUP(D10,Centrum!$A$3:$C$130,3,0))</f>
        <v>21 PC Egrensis - Smitek Dominik</v>
      </c>
      <c r="G10" s="439">
        <f ca="1">IF(ROW()-2&gt;Start.listina!$O$7,"",ROW()-2)</f>
        <v>8</v>
      </c>
      <c r="H10" s="272"/>
      <c r="I10" s="274"/>
      <c r="K10" s="275">
        <f t="shared" ca="1" si="0"/>
        <v>21</v>
      </c>
      <c r="L10" s="275">
        <f t="shared" ca="1" si="1"/>
        <v>8</v>
      </c>
      <c r="M10" s="275">
        <f t="shared" ca="1" si="2"/>
        <v>0</v>
      </c>
      <c r="N10" s="275">
        <f t="shared" ca="1" si="6"/>
        <v>0</v>
      </c>
      <c r="O10" s="275">
        <f t="shared" ca="1" si="3"/>
        <v>21</v>
      </c>
      <c r="P10" s="275">
        <f t="shared" ca="1" si="4"/>
        <v>0</v>
      </c>
      <c r="Q10" s="282">
        <f t="shared" ca="1" si="5"/>
        <v>0</v>
      </c>
    </row>
    <row r="11" spans="3:35" ht="21" x14ac:dyDescent="0.4">
      <c r="C11" s="278">
        <f ca="1">IF(ROW()-2&gt;Start.listina!$N$7,"",INDIRECT(ADDRESS(ROW(),$D$2,1,1,"Centrum")))</f>
        <v>9</v>
      </c>
      <c r="D11" s="278">
        <f ca="1">IF(ROW()-2&gt;Start.listina!$O$7,"",INDIRECT(ADDRESS(ROW()+Start.listina!$N$7,$D$2,1,1,"Centrum")))</f>
        <v>22</v>
      </c>
      <c r="E11" s="276" t="str">
        <f ca="1">IF(TYPE(VLOOKUP(C11,Centrum!$A$3:$C$130,3,0))&gt;3," - ",VLOOKUP(C11,Centrum!$A$3:$C$130,3,0))</f>
        <v>9 PC Kolová - Horáček Jindřich</v>
      </c>
      <c r="F11" s="276" t="str">
        <f ca="1">IF(TYPE(VLOOKUP(D11,Centrum!$A$3:$C$130,3,0))&gt;3," - ",VLOOKUP(D11,Centrum!$A$3:$C$130,3,0))</f>
        <v>22 JAPKO - Bliek Michael Ray</v>
      </c>
      <c r="G11" s="439">
        <f ca="1">IF(ROW()-2&gt;Start.listina!$O$7,"",ROW()-2)</f>
        <v>9</v>
      </c>
      <c r="H11" s="272"/>
      <c r="I11" s="274"/>
      <c r="K11" s="275">
        <f t="shared" ca="1" si="0"/>
        <v>22</v>
      </c>
      <c r="L11" s="275">
        <f t="shared" ca="1" si="1"/>
        <v>9</v>
      </c>
      <c r="M11" s="275">
        <f t="shared" ca="1" si="2"/>
        <v>0</v>
      </c>
      <c r="N11" s="275">
        <f t="shared" ca="1" si="6"/>
        <v>0</v>
      </c>
      <c r="O11" s="275">
        <f t="shared" ca="1" si="3"/>
        <v>22</v>
      </c>
      <c r="P11" s="275">
        <f t="shared" ca="1" si="4"/>
        <v>0</v>
      </c>
      <c r="Q11" s="282">
        <f t="shared" ca="1" si="5"/>
        <v>0</v>
      </c>
    </row>
    <row r="12" spans="3:35" ht="21" x14ac:dyDescent="0.4">
      <c r="C12" s="278">
        <f ca="1">IF(ROW()-2&gt;Start.listina!$N$7,"",INDIRECT(ADDRESS(ROW(),$D$2,1,1,"Centrum")))</f>
        <v>10</v>
      </c>
      <c r="D12" s="278">
        <f ca="1">IF(ROW()-2&gt;Start.listina!$O$7,"",INDIRECT(ADDRESS(ROW()+Start.listina!$N$7,$D$2,1,1,"Centrum")))</f>
        <v>23</v>
      </c>
      <c r="E12" s="276" t="str">
        <f ca="1">IF(TYPE(VLOOKUP(C12,Centrum!$A$3:$C$130,3,0))&gt;3," - ",VLOOKUP(C12,Centrum!$A$3:$C$130,3,0))</f>
        <v>10 UBU Únětice - Křížek Evžen</v>
      </c>
      <c r="F12" s="276" t="str">
        <f ca="1">IF(TYPE(VLOOKUP(D12,Centrum!$A$3:$C$130,3,0))&gt;3," - ",VLOOKUP(D12,Centrum!$A$3:$C$130,3,0))</f>
        <v>23 PC Egrensis - Šatra František</v>
      </c>
      <c r="G12" s="439">
        <f ca="1">IF(ROW()-2&gt;Start.listina!$O$7,"",ROW()-2)</f>
        <v>10</v>
      </c>
      <c r="H12" s="272"/>
      <c r="I12" s="274"/>
      <c r="K12" s="275">
        <f t="shared" ca="1" si="0"/>
        <v>23</v>
      </c>
      <c r="L12" s="275">
        <f t="shared" ca="1" si="1"/>
        <v>10</v>
      </c>
      <c r="M12" s="275">
        <f t="shared" ca="1" si="2"/>
        <v>0</v>
      </c>
      <c r="N12" s="275">
        <f t="shared" ca="1" si="6"/>
        <v>0</v>
      </c>
      <c r="O12" s="275">
        <f t="shared" ca="1" si="3"/>
        <v>23</v>
      </c>
      <c r="P12" s="275">
        <f t="shared" ca="1" si="4"/>
        <v>0</v>
      </c>
      <c r="Q12" s="282">
        <f t="shared" ca="1" si="5"/>
        <v>0</v>
      </c>
    </row>
    <row r="13" spans="3:35" ht="21" x14ac:dyDescent="0.4">
      <c r="C13" s="278">
        <f ca="1">IF(ROW()-2&gt;Start.listina!$N$7,"",INDIRECT(ADDRESS(ROW(),$D$2,1,1,"Centrum")))</f>
        <v>11</v>
      </c>
      <c r="D13" s="278">
        <f ca="1">IF(ROW()-2&gt;Start.listina!$O$7,"",INDIRECT(ADDRESS(ROW()+Start.listina!$N$7,$D$2,1,1,"Centrum")))</f>
        <v>24</v>
      </c>
      <c r="E13" s="276" t="str">
        <f ca="1">IF(TYPE(VLOOKUP(C13,Centrum!$A$3:$C$130,3,0))&gt;3," - ",VLOOKUP(C13,Centrum!$A$3:$C$130,3,0))</f>
        <v>11 SK Pétanque Řepy - Vodehnalová Jindra</v>
      </c>
      <c r="F13" s="276" t="str">
        <f ca="1">IF(TYPE(VLOOKUP(D13,Centrum!$A$3:$C$130,3,0))&gt;3," - ",VLOOKUP(D13,Centrum!$A$3:$C$130,3,0))</f>
        <v>24 PC Egrensis - Boček Jaroslav</v>
      </c>
      <c r="G13" s="439">
        <f ca="1">IF(ROW()-2&gt;Start.listina!$O$7,"",ROW()-2)</f>
        <v>11</v>
      </c>
      <c r="H13" s="272"/>
      <c r="I13" s="274"/>
      <c r="K13" s="275">
        <f t="shared" ca="1" si="0"/>
        <v>24</v>
      </c>
      <c r="L13" s="275">
        <f t="shared" ca="1" si="1"/>
        <v>11</v>
      </c>
      <c r="M13" s="275">
        <f t="shared" ca="1" si="2"/>
        <v>0</v>
      </c>
      <c r="N13" s="275">
        <f t="shared" ca="1" si="6"/>
        <v>0</v>
      </c>
      <c r="O13" s="275">
        <f t="shared" ca="1" si="3"/>
        <v>24</v>
      </c>
      <c r="P13" s="275">
        <f t="shared" ca="1" si="4"/>
        <v>0</v>
      </c>
      <c r="Q13" s="282">
        <f t="shared" ca="1" si="5"/>
        <v>0</v>
      </c>
    </row>
    <row r="14" spans="3:35" ht="21" x14ac:dyDescent="0.4">
      <c r="C14" s="278">
        <f ca="1">IF(ROW()-2&gt;Start.listina!$N$7,"",INDIRECT(ADDRESS(ROW(),$D$2,1,1,"Centrum")))</f>
        <v>12</v>
      </c>
      <c r="D14" s="278">
        <f ca="1">IF(ROW()-2&gt;Start.listina!$O$7,"",INDIRECT(ADDRESS(ROW()+Start.listina!$N$7,$D$2,1,1,"Centrum")))</f>
        <v>25</v>
      </c>
      <c r="E14" s="276" t="str">
        <f ca="1">IF(TYPE(VLOOKUP(C14,Centrum!$A$3:$C$130,3,0))&gt;3," - ",VLOOKUP(C14,Centrum!$A$3:$C$130,3,0))</f>
        <v>12 PC Kolová - Gubiš Josef</v>
      </c>
      <c r="F14" s="276" t="str">
        <f ca="1">IF(TYPE(VLOOKUP(D14,Centrum!$A$3:$C$130,3,0))&gt;3," - ",VLOOKUP(D14,Centrum!$A$3:$C$130,3,0))</f>
        <v>25 PC Kolová - Hokešová Marie</v>
      </c>
      <c r="G14" s="439">
        <f ca="1">IF(ROW()-2&gt;Start.listina!$O$7,"",ROW()-2)</f>
        <v>12</v>
      </c>
      <c r="H14" s="272"/>
      <c r="I14" s="274"/>
      <c r="K14" s="275">
        <f t="shared" ca="1" si="0"/>
        <v>25</v>
      </c>
      <c r="L14" s="275">
        <f t="shared" ca="1" si="1"/>
        <v>12</v>
      </c>
      <c r="M14" s="275">
        <f t="shared" ca="1" si="2"/>
        <v>0</v>
      </c>
      <c r="N14" s="275">
        <f t="shared" ca="1" si="6"/>
        <v>0</v>
      </c>
      <c r="O14" s="275">
        <f t="shared" ca="1" si="3"/>
        <v>25</v>
      </c>
      <c r="P14" s="275">
        <f t="shared" ca="1" si="4"/>
        <v>0</v>
      </c>
      <c r="Q14" s="282">
        <f t="shared" ca="1" si="5"/>
        <v>0</v>
      </c>
    </row>
    <row r="15" spans="3:35" ht="21" x14ac:dyDescent="0.4">
      <c r="C15" s="278">
        <f ca="1">IF(ROW()-2&gt;Start.listina!$N$7,"",INDIRECT(ADDRESS(ROW(),$D$2,1,1,"Centrum")))</f>
        <v>13</v>
      </c>
      <c r="D15" s="278">
        <f ca="1">IF(ROW()-2&gt;Start.listina!$O$7,"",INDIRECT(ADDRESS(ROW()+Start.listina!$N$7,$D$2,1,1,"Centrum")))</f>
        <v>26</v>
      </c>
      <c r="E15" s="276" t="str">
        <f ca="1">IF(TYPE(VLOOKUP(C15,Centrum!$A$3:$C$130,3,0))&gt;3," - ",VLOOKUP(C15,Centrum!$A$3:$C$130,3,0))</f>
        <v>13 SK Pétanque Řepy - Müllerová Jiřina</v>
      </c>
      <c r="F15" s="276" t="str">
        <f ca="1">IF(TYPE(VLOOKUP(D15,Centrum!$A$3:$C$130,3,0))&gt;3," - ",VLOOKUP(D15,Centrum!$A$3:$C$130,3,0))</f>
        <v>26 PC Kolová - Vančurová Romana</v>
      </c>
      <c r="G15" s="439">
        <f ca="1">IF(ROW()-2&gt;Start.listina!$O$7,"",ROW()-2)</f>
        <v>13</v>
      </c>
      <c r="H15" s="272"/>
      <c r="I15" s="274"/>
      <c r="K15" s="275">
        <f t="shared" ca="1" si="0"/>
        <v>26</v>
      </c>
      <c r="L15" s="275">
        <f t="shared" ca="1" si="1"/>
        <v>13</v>
      </c>
      <c r="M15" s="275">
        <f t="shared" ca="1" si="2"/>
        <v>0</v>
      </c>
      <c r="N15" s="275">
        <f t="shared" ca="1" si="6"/>
        <v>0</v>
      </c>
      <c r="O15" s="275">
        <f t="shared" ca="1" si="3"/>
        <v>26</v>
      </c>
      <c r="P15" s="275">
        <f t="shared" ca="1" si="4"/>
        <v>0</v>
      </c>
      <c r="Q15" s="282">
        <f t="shared" ca="1" si="5"/>
        <v>0</v>
      </c>
    </row>
    <row r="16" spans="3:35" ht="21" x14ac:dyDescent="0.4">
      <c r="C16" s="278" t="str">
        <f ca="1">IF(ROW()-2&gt;Start.listina!$N$7,"",INDIRECT(ADDRESS(ROW(),$D$2,1,1,"Centrum")))</f>
        <v/>
      </c>
      <c r="D16" s="278">
        <f ca="1">IF(ROW()-2&gt;Start.listina!$O$7,"",INDIRECT(ADDRESS(ROW()+Start.listina!$N$7,$D$2,1,1,"Centrum")))</f>
        <v>27</v>
      </c>
      <c r="E16" s="276" t="str">
        <f ca="1">IF(TYPE(VLOOKUP(C16,Centrum!$A$3:$C$130,3,0))&gt;3," - ",VLOOKUP(C16,Centrum!$A$3:$C$130,3,0))</f>
        <v xml:space="preserve"> - </v>
      </c>
      <c r="F16" s="276" t="str">
        <f ca="1">IF(TYPE(VLOOKUP(D16,Centrum!$A$3:$C$130,3,0))&gt;3," - ",VLOOKUP(D16,Centrum!$A$3:$C$130,3,0))</f>
        <v>27 PC Kolová - Rytíř Jaroslav</v>
      </c>
      <c r="G16" s="439">
        <f ca="1">IF(ROW()-2&gt;Start.listina!$O$7,"",ROW()-2)</f>
        <v>14</v>
      </c>
      <c r="H16" s="272"/>
      <c r="I16" s="274"/>
      <c r="K16" s="275">
        <f t="shared" ca="1" si="0"/>
        <v>27</v>
      </c>
      <c r="L16" s="275" t="str">
        <f t="shared" ca="1" si="1"/>
        <v/>
      </c>
      <c r="M16" s="275">
        <f t="shared" ca="1" si="2"/>
        <v>0</v>
      </c>
      <c r="N16" s="275">
        <f t="shared" ca="1" si="6"/>
        <v>0</v>
      </c>
      <c r="O16" s="275">
        <f t="shared" ca="1" si="3"/>
        <v>27</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088D-3078-4E06-84DF-0D36BBA40B76}">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XXIV. Přebor KV a PLZ kraje, XIV. memoriál Mirka Valenty</v>
      </c>
      <c r="G1" s="1"/>
      <c r="H1" s="476" t="str">
        <f>Start.listina!$K$3</f>
        <v>26.10.2024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4288-C0A0-467D-BCAE-3342C361DF3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XXIV. Přebor KV a PLZ kraje, XIV. memoriál Mirka Valenty</v>
      </c>
      <c r="G1" s="1"/>
      <c r="H1" s="476" t="str">
        <f>Start.listina!$K$3</f>
        <v>26.10.2024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A2AA-8F27-4FBB-9739-DED44FA70539}">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XXIV. Přebor KV a PLZ kraje, XIV. memoriál Mirka Valenty</v>
      </c>
      <c r="G1" s="1"/>
      <c r="H1" s="476" t="str">
        <f>Start.listina!$K$3</f>
        <v>26.10.2024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0CC0-F0DD-4A48-9386-36054CDED2B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XXIV. Přebor KV a PLZ kraje, XIV. memoriál Mirka Valenty</v>
      </c>
      <c r="G1" s="1"/>
      <c r="H1" s="476" t="str">
        <f>Start.listina!$K$3</f>
        <v>26.10.2024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1A2B2-09AA-45E5-89D9-2043DE849AAD}">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XXIV. Přebor KV a PLZ kraje, XIV. memoriál Mirka Valenty</v>
      </c>
      <c r="G1" s="1"/>
      <c r="H1" s="476" t="str">
        <f>Start.listina!$K$3</f>
        <v>26.10.2024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0590-7BF2-400D-9D5E-5F860B0C615E}">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439831.47178246744</v>
      </c>
      <c r="D11" s="1"/>
      <c r="E11" s="295" t="str">
        <f t="shared" ref="E11:E42" si="1">IF(D11+$E$8-1=0,"",D11+$E$8-1)</f>
        <v/>
      </c>
    </row>
    <row r="12" spans="1:32" x14ac:dyDescent="0.4">
      <c r="A12" s="1" t="s">
        <v>294</v>
      </c>
      <c r="B12" s="1">
        <v>2</v>
      </c>
      <c r="C12" s="294">
        <f t="shared" ca="1" si="0"/>
        <v>957448.78698877036</v>
      </c>
      <c r="D12" s="1"/>
      <c r="E12" s="295" t="str">
        <f t="shared" si="1"/>
        <v/>
      </c>
    </row>
    <row r="13" spans="1:32" x14ac:dyDescent="0.4">
      <c r="A13" s="1" t="s">
        <v>295</v>
      </c>
      <c r="B13" s="1">
        <v>3</v>
      </c>
      <c r="C13" s="294">
        <f t="shared" ca="1" si="0"/>
        <v>355714.58766696375</v>
      </c>
      <c r="D13" s="1"/>
      <c r="E13" s="295" t="str">
        <f t="shared" si="1"/>
        <v/>
      </c>
    </row>
    <row r="14" spans="1:32" x14ac:dyDescent="0.4">
      <c r="A14" s="1" t="s">
        <v>397</v>
      </c>
      <c r="B14" s="1">
        <v>4</v>
      </c>
      <c r="C14" s="294">
        <f t="shared" ca="1" si="0"/>
        <v>604192.40203677001</v>
      </c>
      <c r="D14" s="1"/>
      <c r="E14" s="295" t="str">
        <f t="shared" si="1"/>
        <v/>
      </c>
    </row>
    <row r="15" spans="1:32" x14ac:dyDescent="0.4">
      <c r="A15" s="1" t="s">
        <v>296</v>
      </c>
      <c r="B15" s="1">
        <v>5</v>
      </c>
      <c r="C15" s="294">
        <f t="shared" ca="1" si="0"/>
        <v>431064.52133153862</v>
      </c>
      <c r="D15" s="1"/>
      <c r="E15" s="295" t="str">
        <f t="shared" si="1"/>
        <v/>
      </c>
    </row>
    <row r="16" spans="1:32" x14ac:dyDescent="0.4">
      <c r="A16" s="1" t="s">
        <v>398</v>
      </c>
      <c r="B16" s="1">
        <v>6</v>
      </c>
      <c r="C16" s="294">
        <f t="shared" ca="1" si="0"/>
        <v>957990.71094922221</v>
      </c>
      <c r="D16" s="1"/>
      <c r="E16" s="295" t="str">
        <f t="shared" si="1"/>
        <v/>
      </c>
    </row>
    <row r="17" spans="1:5" x14ac:dyDescent="0.4">
      <c r="A17" s="1" t="s">
        <v>297</v>
      </c>
      <c r="B17" s="1">
        <v>7</v>
      </c>
      <c r="C17" s="294">
        <f t="shared" ca="1" si="0"/>
        <v>965232.19084945519</v>
      </c>
      <c r="D17" s="1"/>
      <c r="E17" s="295" t="str">
        <f t="shared" si="1"/>
        <v/>
      </c>
    </row>
    <row r="18" spans="1:5" x14ac:dyDescent="0.4">
      <c r="A18" s="1" t="s">
        <v>298</v>
      </c>
      <c r="B18" s="1">
        <v>8</v>
      </c>
      <c r="C18" s="294">
        <f t="shared" ca="1" si="0"/>
        <v>891793.81077862764</v>
      </c>
      <c r="D18" s="1"/>
      <c r="E18" s="295" t="str">
        <f t="shared" si="1"/>
        <v/>
      </c>
    </row>
    <row r="19" spans="1:5" x14ac:dyDescent="0.4">
      <c r="A19" s="1" t="s">
        <v>299</v>
      </c>
      <c r="B19" s="1">
        <v>9</v>
      </c>
      <c r="C19" s="294">
        <f t="shared" ca="1" si="0"/>
        <v>934054.2152084671</v>
      </c>
      <c r="D19" s="1"/>
      <c r="E19" s="295" t="str">
        <f t="shared" si="1"/>
        <v/>
      </c>
    </row>
    <row r="20" spans="1:5" x14ac:dyDescent="0.4">
      <c r="A20" s="1" t="s">
        <v>399</v>
      </c>
      <c r="B20" s="1">
        <v>10</v>
      </c>
      <c r="C20" s="294">
        <f t="shared" ca="1" si="0"/>
        <v>519298.00887771614</v>
      </c>
      <c r="D20" s="1"/>
      <c r="E20" s="295" t="str">
        <f t="shared" si="1"/>
        <v/>
      </c>
    </row>
    <row r="21" spans="1:5" x14ac:dyDescent="0.4">
      <c r="A21" s="1" t="s">
        <v>300</v>
      </c>
      <c r="B21" s="1">
        <v>11</v>
      </c>
      <c r="C21" s="294">
        <f t="shared" ca="1" si="0"/>
        <v>274387.22638076323</v>
      </c>
      <c r="D21" s="1"/>
      <c r="E21" s="295" t="str">
        <f t="shared" si="1"/>
        <v/>
      </c>
    </row>
    <row r="22" spans="1:5" x14ac:dyDescent="0.4">
      <c r="A22" s="1" t="s">
        <v>301</v>
      </c>
      <c r="B22" s="1">
        <v>12</v>
      </c>
      <c r="C22" s="294">
        <f t="shared" ca="1" si="0"/>
        <v>280734.36870347912</v>
      </c>
      <c r="D22" s="1"/>
      <c r="E22" s="295" t="str">
        <f t="shared" si="1"/>
        <v/>
      </c>
    </row>
    <row r="23" spans="1:5" x14ac:dyDescent="0.4">
      <c r="A23" s="1" t="s">
        <v>400</v>
      </c>
      <c r="B23" s="1">
        <v>13</v>
      </c>
      <c r="C23" s="294">
        <f t="shared" ca="1" si="0"/>
        <v>932267.30059857375</v>
      </c>
      <c r="D23" s="1"/>
      <c r="E23" s="295" t="str">
        <f t="shared" si="1"/>
        <v/>
      </c>
    </row>
    <row r="24" spans="1:5" x14ac:dyDescent="0.4">
      <c r="A24" s="1" t="s">
        <v>302</v>
      </c>
      <c r="B24" s="1">
        <v>14</v>
      </c>
      <c r="C24" s="294">
        <f t="shared" ca="1" si="0"/>
        <v>239860.99949873559</v>
      </c>
      <c r="D24" s="1"/>
      <c r="E24" s="295" t="str">
        <f t="shared" si="1"/>
        <v/>
      </c>
    </row>
    <row r="25" spans="1:5" x14ac:dyDescent="0.4">
      <c r="A25" s="1" t="s">
        <v>303</v>
      </c>
      <c r="B25" s="1">
        <v>15</v>
      </c>
      <c r="C25" s="294">
        <f t="shared" ca="1" si="0"/>
        <v>484292.515406041</v>
      </c>
      <c r="D25" s="1"/>
      <c r="E25" s="295" t="str">
        <f t="shared" si="1"/>
        <v/>
      </c>
    </row>
    <row r="26" spans="1:5" x14ac:dyDescent="0.4">
      <c r="A26" s="1" t="s">
        <v>401</v>
      </c>
      <c r="B26" s="1">
        <v>16</v>
      </c>
      <c r="C26" s="294">
        <f t="shared" ca="1" si="0"/>
        <v>472615.09523378173</v>
      </c>
      <c r="D26" s="1"/>
      <c r="E26" s="295" t="str">
        <f t="shared" si="1"/>
        <v/>
      </c>
    </row>
    <row r="27" spans="1:5" x14ac:dyDescent="0.4">
      <c r="A27" s="1" t="s">
        <v>304</v>
      </c>
      <c r="B27" s="1">
        <v>17</v>
      </c>
      <c r="C27" s="294">
        <f t="shared" ca="1" si="0"/>
        <v>873395.84338448639</v>
      </c>
      <c r="D27" s="1"/>
      <c r="E27" s="295" t="str">
        <f t="shared" si="1"/>
        <v/>
      </c>
    </row>
    <row r="28" spans="1:5" x14ac:dyDescent="0.4">
      <c r="A28" s="1" t="s">
        <v>273</v>
      </c>
      <c r="B28" s="1">
        <v>18</v>
      </c>
      <c r="C28" s="294">
        <f t="shared" ca="1" si="0"/>
        <v>917609.00272960181</v>
      </c>
      <c r="D28" s="1"/>
      <c r="E28" s="295" t="str">
        <f t="shared" si="1"/>
        <v/>
      </c>
    </row>
    <row r="29" spans="1:5" x14ac:dyDescent="0.4">
      <c r="A29" s="1" t="s">
        <v>402</v>
      </c>
      <c r="B29" s="1">
        <v>19</v>
      </c>
      <c r="C29" s="294">
        <f t="shared" ca="1" si="0"/>
        <v>647342.21367297461</v>
      </c>
      <c r="D29" s="1"/>
      <c r="E29" s="295" t="str">
        <f t="shared" si="1"/>
        <v/>
      </c>
    </row>
    <row r="30" spans="1:5" x14ac:dyDescent="0.4">
      <c r="A30" s="1" t="s">
        <v>305</v>
      </c>
      <c r="B30" s="1">
        <v>20</v>
      </c>
      <c r="C30" s="294">
        <f t="shared" ca="1" si="0"/>
        <v>1535.8471549786552</v>
      </c>
      <c r="D30" s="1"/>
      <c r="E30" s="295" t="str">
        <f t="shared" si="1"/>
        <v/>
      </c>
    </row>
    <row r="31" spans="1:5" x14ac:dyDescent="0.4">
      <c r="A31" s="1" t="s">
        <v>306</v>
      </c>
      <c r="B31" s="1">
        <v>21</v>
      </c>
      <c r="C31" s="294">
        <f t="shared" ca="1" si="0"/>
        <v>644190.8733727911</v>
      </c>
      <c r="D31" s="1"/>
      <c r="E31" s="295" t="str">
        <f t="shared" si="1"/>
        <v/>
      </c>
    </row>
    <row r="32" spans="1:5" x14ac:dyDescent="0.4">
      <c r="A32" s="1" t="s">
        <v>403</v>
      </c>
      <c r="B32" s="1">
        <v>22</v>
      </c>
      <c r="C32" s="294">
        <f t="shared" ca="1" si="0"/>
        <v>329961.22523272829</v>
      </c>
      <c r="D32" s="1"/>
      <c r="E32" s="295" t="str">
        <f t="shared" si="1"/>
        <v/>
      </c>
    </row>
    <row r="33" spans="1:5" x14ac:dyDescent="0.4">
      <c r="A33" s="1" t="s">
        <v>307</v>
      </c>
      <c r="B33" s="1">
        <v>23</v>
      </c>
      <c r="C33" s="294">
        <f t="shared" ca="1" si="0"/>
        <v>622998.25578341109</v>
      </c>
      <c r="D33" s="1"/>
      <c r="E33" s="295" t="str">
        <f t="shared" si="1"/>
        <v/>
      </c>
    </row>
    <row r="34" spans="1:5" x14ac:dyDescent="0.4">
      <c r="A34" s="1" t="s">
        <v>308</v>
      </c>
      <c r="B34" s="1">
        <v>24</v>
      </c>
      <c r="C34" s="294">
        <f t="shared" ca="1" si="0"/>
        <v>133115.21163892047</v>
      </c>
      <c r="D34" s="1"/>
      <c r="E34" s="295" t="str">
        <f t="shared" si="1"/>
        <v/>
      </c>
    </row>
    <row r="35" spans="1:5" x14ac:dyDescent="0.4">
      <c r="A35" s="1" t="s">
        <v>309</v>
      </c>
      <c r="B35" s="1">
        <v>25</v>
      </c>
      <c r="C35" s="294">
        <f t="shared" ca="1" si="0"/>
        <v>827848.23234967294</v>
      </c>
      <c r="D35" s="1"/>
      <c r="E35" s="295" t="str">
        <f t="shared" si="1"/>
        <v/>
      </c>
    </row>
    <row r="36" spans="1:5" x14ac:dyDescent="0.4">
      <c r="A36" s="1" t="s">
        <v>404</v>
      </c>
      <c r="B36" s="1">
        <v>26</v>
      </c>
      <c r="C36" s="294">
        <f t="shared" ca="1" si="0"/>
        <v>578267.55685084802</v>
      </c>
      <c r="D36" s="1"/>
      <c r="E36" s="295" t="str">
        <f t="shared" si="1"/>
        <v/>
      </c>
    </row>
    <row r="37" spans="1:5" x14ac:dyDescent="0.4">
      <c r="A37" s="1" t="s">
        <v>310</v>
      </c>
      <c r="B37" s="1">
        <v>27</v>
      </c>
      <c r="C37" s="294">
        <f t="shared" ca="1" si="0"/>
        <v>359952.11428922781</v>
      </c>
      <c r="D37" s="1"/>
      <c r="E37" s="295" t="str">
        <f t="shared" si="1"/>
        <v/>
      </c>
    </row>
    <row r="38" spans="1:5" x14ac:dyDescent="0.4">
      <c r="A38" s="1" t="s">
        <v>311</v>
      </c>
      <c r="B38" s="1">
        <v>28</v>
      </c>
      <c r="C38" s="294">
        <f t="shared" ca="1" si="0"/>
        <v>100973.34596363327</v>
      </c>
      <c r="D38" s="1"/>
      <c r="E38" s="295" t="str">
        <f t="shared" si="1"/>
        <v/>
      </c>
    </row>
    <row r="39" spans="1:5" x14ac:dyDescent="0.4">
      <c r="A39" s="1" t="s">
        <v>312</v>
      </c>
      <c r="B39" s="1">
        <v>29</v>
      </c>
      <c r="C39" s="294">
        <f t="shared" ca="1" si="0"/>
        <v>762181.4384508807</v>
      </c>
      <c r="D39" s="1"/>
      <c r="E39" s="295" t="str">
        <f t="shared" si="1"/>
        <v/>
      </c>
    </row>
    <row r="40" spans="1:5" x14ac:dyDescent="0.4">
      <c r="A40" s="1" t="s">
        <v>313</v>
      </c>
      <c r="B40" s="1">
        <v>30</v>
      </c>
      <c r="C40" s="294">
        <f t="shared" ca="1" si="0"/>
        <v>594246.81196422747</v>
      </c>
      <c r="D40" s="1"/>
      <c r="E40" s="295" t="str">
        <f t="shared" si="1"/>
        <v/>
      </c>
    </row>
    <row r="41" spans="1:5" x14ac:dyDescent="0.4">
      <c r="A41" s="1" t="s">
        <v>314</v>
      </c>
      <c r="B41" s="1">
        <v>31</v>
      </c>
      <c r="C41" s="294">
        <f t="shared" ca="1" si="0"/>
        <v>743730.21913290326</v>
      </c>
      <c r="D41" s="1"/>
      <c r="E41" s="295" t="str">
        <f t="shared" si="1"/>
        <v/>
      </c>
    </row>
    <row r="42" spans="1:5" x14ac:dyDescent="0.4">
      <c r="A42" s="1" t="s">
        <v>315</v>
      </c>
      <c r="B42" s="1">
        <v>32</v>
      </c>
      <c r="C42" s="294">
        <f t="shared" ca="1" si="0"/>
        <v>799895.48282587586</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627D-C7D7-48DD-8D2F-8ADCBA6C9A91}">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t="str">
        <f ca="1">VLOOKUP(C4,Postupy!$A$3:$C$66,3,0)</f>
        <v/>
      </c>
      <c r="B4" s="147"/>
      <c r="C4" s="78">
        <v>1</v>
      </c>
      <c r="D4" s="79" t="str">
        <f ca="1">VLOOKUP(C4,Postupy!$A$3:$B$66,2,0)</f>
        <v xml:space="preserve"> -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 -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 -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 </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 -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 -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t="str">
        <f ca="1">VLOOKUP(C65,Postupy!$A$3:$C$66,3,0)</f>
        <v/>
      </c>
      <c r="B65" s="147"/>
      <c r="C65" s="80">
        <v>4</v>
      </c>
      <c r="D65" s="81" t="str">
        <f ca="1">VLOOKUP(C65,Postupy!$A$3:$B$66,2,0)</f>
        <v xml:space="preserve"> -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t="str">
        <f ca="1">VLOOKUP(C68,Postupy!$A$3:$C$66,3,0)</f>
        <v/>
      </c>
      <c r="B68" s="147"/>
      <c r="C68" s="78">
        <v>3</v>
      </c>
      <c r="D68" s="79" t="str">
        <f ca="1">VLOOKUP(C68,Postupy!$A$3:$B$66,2,0)</f>
        <v xml:space="preserve"> -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 -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 -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 </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 -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 xml:space="preserve"> -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t="str">
        <f ca="1">VLOOKUP(C129,Postupy!$A$3:$C$66,3,0)</f>
        <v/>
      </c>
      <c r="B129" s="147"/>
      <c r="C129" s="80">
        <v>2</v>
      </c>
      <c r="D129" s="81" t="str">
        <f ca="1">VLOOKUP(C129,Postupy!$A$3:$B$66,2,0)</f>
        <v xml:space="preserve"> -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D50F-4211-4C02-8E59-112BCD3F90A2}">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t="str">
        <f ca="1">VLOOKUP(C4,Postupy!$A$3:$C$34,3,0)</f>
        <v/>
      </c>
      <c r="B4" s="147"/>
      <c r="C4" s="78">
        <v>1</v>
      </c>
      <c r="D4" s="253" t="str">
        <f ca="1">VLOOKUP(C4,Postupy!$A$3:$BG$34,59,0)</f>
        <v xml:space="preserve"> -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 -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 -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t="str">
        <f ca="1">VLOOKUP(C33,Postupy!$A$3:$C$34,3,0)</f>
        <v/>
      </c>
      <c r="B33" s="147"/>
      <c r="C33" s="80">
        <v>4</v>
      </c>
      <c r="D33" s="253" t="str">
        <f ca="1">VLOOKUP(C33,Postupy!$A$3:$BG$34,59,0)</f>
        <v xml:space="preserve"> -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t="str">
        <f ca="1">VLOOKUP(C36,Postupy!$A$3:$C$34,3,0)</f>
        <v/>
      </c>
      <c r="B36" s="147"/>
      <c r="C36" s="78">
        <v>3</v>
      </c>
      <c r="D36" s="253" t="str">
        <f ca="1">VLOOKUP(C36,Postupy!$A$3:$BG$34,59,0)</f>
        <v xml:space="preserve"> -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 -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 xml:space="preserve"> -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t="str">
        <f ca="1">VLOOKUP(C65,Postupy!$A$3:$C$34,3,0)</f>
        <v/>
      </c>
      <c r="B65" s="147"/>
      <c r="C65" s="80">
        <v>2</v>
      </c>
      <c r="D65" s="253" t="str">
        <f ca="1">VLOOKUP(C65,Postupy!$A$3:$BG$34,59,0)</f>
        <v xml:space="preserve"> -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0FC3-7A4E-41AE-81A1-943744D40668}">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VLOOKUP(C4,Postupy!$A$3:$C$18,3,0)</f>
        <v/>
      </c>
      <c r="B4" s="16"/>
      <c r="C4" s="78">
        <v>1</v>
      </c>
      <c r="D4" s="253" t="str">
        <f ca="1">VLOOKUP(C4,Postupy!$A$3:$AT$18,46,0)</f>
        <v xml:space="preserve"> -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 -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t="str">
        <f ca="1">VLOOKUP(C17,Postupy!$A$3:$C$18,3,0)</f>
        <v/>
      </c>
      <c r="B17" s="16"/>
      <c r="C17" s="80">
        <v>4</v>
      </c>
      <c r="D17" s="253" t="str">
        <f ca="1">VLOOKUP(C17,Postupy!$A$3:$AT$18,46,0)</f>
        <v xml:space="preserve"> -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t="str">
        <f ca="1">VLOOKUP(C20,Postupy!$A$3:$C$18,3,0)</f>
        <v/>
      </c>
      <c r="B20" s="16"/>
      <c r="C20" s="78">
        <v>3</v>
      </c>
      <c r="D20" s="253" t="str">
        <f ca="1">VLOOKUP(C20,Postupy!$A$3:$AT$18,46,0)</f>
        <v xml:space="preserve"> -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 -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 </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 - </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t="str">
        <f ca="1">VLOOKUP(C33,Postupy!$A$3:$C$18,3,0)</f>
        <v/>
      </c>
      <c r="B33" s="16"/>
      <c r="C33" s="80">
        <v>2</v>
      </c>
      <c r="D33" s="253" t="str">
        <f ca="1">VLOOKUP(C33,Postupy!$A$3:$AT$18,46,0)</f>
        <v xml:space="preserve"> - </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824A-1384-4E0D-ABCD-A84461B8BFB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74C7-6E52-451B-BF17-CA4D0AA06B67}">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VLOOKUP(C4,Postupy!$A$3:$C$9,3,0)</f>
        <v/>
      </c>
      <c r="B4" s="16"/>
      <c r="C4" s="78">
        <v>1</v>
      </c>
      <c r="D4" s="253" t="str">
        <f ca="1">VLOOKUP(C4,Postupy!$A$3:$AI$10,35,0)</f>
        <v xml:space="preserve"> -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 -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4</v>
      </c>
      <c r="D9" s="253" t="str">
        <f ca="1">VLOOKUP(C9,Postupy!$A$3:$AI$10,35,0)</f>
        <v xml:space="preserve"> - </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t="str">
        <f ca="1">VLOOKUP(C12,Postupy!$A$3:$C$18,3,0)</f>
        <v/>
      </c>
      <c r="B12" s="16"/>
      <c r="C12" s="78">
        <v>3</v>
      </c>
      <c r="D12" s="253" t="str">
        <f ca="1">VLOOKUP(C12,Postupy!$A$3:$AI$10,35,0)</f>
        <v xml:space="preserve"> - </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 -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 xml:space="preserve"> - </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t="str">
        <f ca="1">VLOOKUP(C17,Postupy!$A$3:$C$18,3,0)</f>
        <v/>
      </c>
      <c r="B17" s="16"/>
      <c r="C17" s="80">
        <v>2</v>
      </c>
      <c r="D17" s="253" t="str">
        <f ca="1">VLOOKUP(C17,Postupy!$A$3:$AI$10,35,0)</f>
        <v xml:space="preserve"> - </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0AFC-D9B8-4ED1-825D-43933E0974F3}">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A821-D6A5-4052-8416-52E234C08692}">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t="str">
        <f ca="1">VLOOKUP(C4,Postupy!$A$3:$C$9,3,0)</f>
        <v/>
      </c>
      <c r="B4" s="16"/>
      <c r="C4" s="78">
        <v>1</v>
      </c>
      <c r="D4" s="253" t="str">
        <f ca="1">VLOOKUP(C4,Postupy!$A$3:$W$6,23,0)</f>
        <v xml:space="preserve"> - </v>
      </c>
      <c r="E4" s="129" t="str">
        <f>VLOOKUP(C4,Postupy!$A$3:$X$6,24,0)</f>
        <v/>
      </c>
      <c r="F4" s="19"/>
      <c r="G4" s="15"/>
      <c r="H4" s="212" t="s">
        <v>414</v>
      </c>
      <c r="I4" s="15"/>
      <c r="J4" s="16"/>
      <c r="K4" s="16"/>
      <c r="L4" s="16"/>
      <c r="M4" s="16"/>
      <c r="N4" s="16"/>
      <c r="O4" s="16"/>
      <c r="P4" s="17"/>
    </row>
    <row r="5" spans="1:28" ht="18.899999999999999" thickTop="1" thickBot="1" x14ac:dyDescent="0.5">
      <c r="A5" s="86" t="str">
        <f ca="1">VLOOKUP(C5,Postupy!$A$3:$C$18,3,0)</f>
        <v/>
      </c>
      <c r="B5" s="16"/>
      <c r="C5" s="80">
        <v>4</v>
      </c>
      <c r="D5" s="253" t="str">
        <f ca="1">VLOOKUP(C5,Postupy!$A$3:$W$6,23,0)</f>
        <v xml:space="preserve"> - </v>
      </c>
      <c r="E5" s="130" t="str">
        <f>VLOOKUP(C5,Postupy!$A$3:$X$6,24,0)</f>
        <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 - </v>
      </c>
      <c r="I6" s="129" t="str">
        <f>VLOOKUP(G6,Postupy!$A$3:$Z$6,26,0)</f>
        <v/>
      </c>
      <c r="J6" s="26"/>
      <c r="K6" s="37">
        <v>1</v>
      </c>
      <c r="L6" s="100" t="str">
        <f>IF(AND(I6="",I7="")," ",IF(N(I6)=N(I7)," ",IF(N(I6)&gt;N(I7),H6,H7)))</f>
        <v xml:space="preserve">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 - </v>
      </c>
      <c r="I7" s="130" t="str">
        <f>VLOOKUP(G7,Postupy!$A$3:$Z$6,26,0)</f>
        <v/>
      </c>
      <c r="J7" s="16"/>
      <c r="K7" s="37">
        <v>2</v>
      </c>
      <c r="L7" s="98" t="str">
        <f>IF(AND(I6="",I7="")," ",IF(N(I7)=N(I6)," ",IF(N(I7)&gt;N(I6),H6,H7)))</f>
        <v xml:space="preserve"> </v>
      </c>
      <c r="M7" s="97">
        <v>2</v>
      </c>
      <c r="N7" s="16"/>
      <c r="O7" s="16"/>
      <c r="P7" s="16"/>
    </row>
    <row r="8" spans="1:28" ht="18" thickBot="1" x14ac:dyDescent="0.45">
      <c r="A8" s="86" t="str">
        <f ca="1">VLOOKUP(C8,Postupy!$A$3:$C$9,3,0)</f>
        <v/>
      </c>
      <c r="B8" s="16"/>
      <c r="C8" s="78">
        <v>3</v>
      </c>
      <c r="D8" s="253" t="str">
        <f ca="1">VLOOKUP(C8,Postupy!$A$3:$W$6,23,0)</f>
        <v xml:space="preserve"> - </v>
      </c>
      <c r="E8" s="129" t="str">
        <f>VLOOKUP(C8,Postupy!$A$3:$X$6,24,0)</f>
        <v/>
      </c>
      <c r="F8" s="26"/>
      <c r="G8" s="16"/>
      <c r="H8" s="48"/>
      <c r="I8" s="17"/>
      <c r="J8" s="16"/>
      <c r="K8" s="16"/>
      <c r="L8" s="16"/>
      <c r="M8" s="16"/>
      <c r="N8" s="16"/>
      <c r="O8" s="17"/>
      <c r="P8" s="16"/>
    </row>
    <row r="9" spans="1:28" ht="18.45" thickTop="1" thickBot="1" x14ac:dyDescent="0.45">
      <c r="A9" s="86" t="str">
        <f ca="1">VLOOKUP(C9,Postupy!$A$3:$C$18,3,0)</f>
        <v/>
      </c>
      <c r="B9" s="16"/>
      <c r="C9" s="80">
        <v>2</v>
      </c>
      <c r="D9" s="253" t="str">
        <f ca="1">VLOOKUP(C9,Postupy!$A$3:$W$6,23,0)</f>
        <v xml:space="preserve"> - </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 - </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 - </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9D4E-843F-4E98-B252-73FD3F1BB98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VLOOKUP($A2,Postupy!$A$3:$I$18,9,0)</f>
        <v xml:space="preserve">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3">
        <v>1</v>
      </c>
      <c r="F2" t="str">
        <f ca="1">IF(TYPE(VLOOKUP($B2,Start.listina!$AL$11:$BF$138,21,0))=16,"",VLOOKUP($B2,Start.listina!$AL$11:$BF$138,21,0))</f>
        <v/>
      </c>
    </row>
    <row r="3" spans="1:6" ht="22.95" customHeight="1" x14ac:dyDescent="0.7">
      <c r="A3" s="104">
        <v>2</v>
      </c>
      <c r="B3" s="143" t="str">
        <f>VLOOKUP($A3,Postupy!$A$3:$I$18,9,0)</f>
        <v xml:space="preserve"> </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4">
        <v>2</v>
      </c>
      <c r="F3" t="str">
        <f ca="1">IF(TYPE(VLOOKUP($B3,Start.listina!$AL$11:$BF$138,21,0))=16,"",VLOOKUP($B3,Start.listina!$AL$11:$BF$138,21,0))</f>
        <v/>
      </c>
    </row>
    <row r="4" spans="1:6" ht="22.95" customHeight="1" x14ac:dyDescent="0.7">
      <c r="A4" s="104">
        <v>3</v>
      </c>
      <c r="B4" s="143" t="str">
        <f>VLOOKUP($A4,Postupy!$A$3:$I$18,9,0)</f>
        <v xml:space="preserve">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 ca="1">IF(TYPE(VLOOKUP($B4,Start.listina!$AL$11:$BF$138,21,0))=16,"",VLOOKUP($B4,Start.listina!$AL$11:$BF$138,21,0))</f>
        <v/>
      </c>
    </row>
    <row r="5" spans="1:6" ht="22.95" customHeight="1" x14ac:dyDescent="0.7">
      <c r="A5" s="104">
        <v>4</v>
      </c>
      <c r="B5" s="143" t="str">
        <f>VLOOKUP($A5,Postupy!$A$3:$I$18,9,0)</f>
        <v xml:space="preserve">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 ca="1">IF(TYPE(VLOOKUP($B5,Start.listina!$AL$11:$BF$138,21,0))=16,"",VLOOKUP($B5,Start.listina!$AL$11:$BF$138,21,0))</f>
        <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223B-7D3D-46E8-A563-C76C33FB487B}">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24.033812499999996</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5</v>
      </c>
      <c r="I3" s="241">
        <f ca="1">Start.listina!$K$7</f>
        <v>27</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120.16906249999998</v>
      </c>
      <c r="F4">
        <f ca="1">IF(A4&lt;$I$3,$L$2,0)</f>
        <v>0</v>
      </c>
      <c r="J4">
        <f t="shared" ref="J4:J25" ca="1" si="1">IF($I$3&lt;=A4,0,1)</f>
        <v>1</v>
      </c>
    </row>
    <row r="5" spans="1:12" x14ac:dyDescent="0.4">
      <c r="A5" s="240">
        <v>2</v>
      </c>
      <c r="B5" s="89">
        <f ca="1">J5*($H$3-C5+D5)</f>
        <v>4</v>
      </c>
      <c r="C5" s="1">
        <v>1</v>
      </c>
      <c r="D5">
        <v>0</v>
      </c>
      <c r="E5">
        <f t="shared" ca="1" si="0"/>
        <v>96.135249999999985</v>
      </c>
      <c r="F5">
        <f t="shared" ref="F5:F68" ca="1" si="2">IF(A5&lt;$I$3,$L$2,0)</f>
        <v>0</v>
      </c>
      <c r="J5">
        <f t="shared" ca="1" si="1"/>
        <v>1</v>
      </c>
    </row>
    <row r="6" spans="1:12" x14ac:dyDescent="0.4">
      <c r="A6" s="240">
        <v>3</v>
      </c>
      <c r="B6" s="89">
        <f t="shared" ref="B6:B69" ca="1" si="3">J6*($H$3-C6+D6)</f>
        <v>3.5</v>
      </c>
      <c r="C6" s="1">
        <v>2</v>
      </c>
      <c r="D6" s="89">
        <f>1/2</f>
        <v>0.5</v>
      </c>
      <c r="E6">
        <f t="shared" ca="1" si="0"/>
        <v>84.11834374999998</v>
      </c>
      <c r="F6">
        <f t="shared" ca="1" si="2"/>
        <v>0</v>
      </c>
      <c r="J6">
        <f t="shared" ca="1" si="1"/>
        <v>1</v>
      </c>
    </row>
    <row r="7" spans="1:12" x14ac:dyDescent="0.4">
      <c r="A7" s="240">
        <v>4</v>
      </c>
      <c r="B7" s="89">
        <f t="shared" ca="1" si="3"/>
        <v>3</v>
      </c>
      <c r="C7" s="1">
        <v>2</v>
      </c>
      <c r="D7">
        <v>0</v>
      </c>
      <c r="E7">
        <f t="shared" ca="1" si="0"/>
        <v>72.101437499999989</v>
      </c>
      <c r="F7">
        <f t="shared" ca="1" si="2"/>
        <v>0</v>
      </c>
      <c r="J7">
        <f t="shared" ca="1" si="1"/>
        <v>1</v>
      </c>
    </row>
    <row r="8" spans="1:12" x14ac:dyDescent="0.4">
      <c r="A8" s="240">
        <v>5</v>
      </c>
      <c r="B8" s="89">
        <f t="shared" ca="1" si="3"/>
        <v>2.75</v>
      </c>
      <c r="C8" s="1">
        <v>3</v>
      </c>
      <c r="D8">
        <f>3/4</f>
        <v>0.75</v>
      </c>
      <c r="E8">
        <f t="shared" ca="1" si="0"/>
        <v>66.092984374999986</v>
      </c>
      <c r="F8">
        <f t="shared" ca="1" si="2"/>
        <v>0</v>
      </c>
      <c r="J8">
        <f t="shared" ca="1" si="1"/>
        <v>1</v>
      </c>
    </row>
    <row r="9" spans="1:12" x14ac:dyDescent="0.4">
      <c r="A9" s="240">
        <v>6</v>
      </c>
      <c r="B9" s="89">
        <f t="shared" ca="1" si="3"/>
        <v>2.5</v>
      </c>
      <c r="C9" s="1">
        <v>3</v>
      </c>
      <c r="D9">
        <f>2/4</f>
        <v>0.5</v>
      </c>
      <c r="E9">
        <f t="shared" ca="1" si="0"/>
        <v>60.084531249999991</v>
      </c>
      <c r="F9">
        <f t="shared" ca="1" si="2"/>
        <v>0</v>
      </c>
      <c r="J9">
        <f t="shared" ca="1" si="1"/>
        <v>1</v>
      </c>
    </row>
    <row r="10" spans="1:12" x14ac:dyDescent="0.4">
      <c r="A10" s="240">
        <v>7</v>
      </c>
      <c r="B10" s="89">
        <f t="shared" ca="1" si="3"/>
        <v>2.25</v>
      </c>
      <c r="C10" s="1">
        <v>3</v>
      </c>
      <c r="D10">
        <f>1/4</f>
        <v>0.25</v>
      </c>
      <c r="E10">
        <f t="shared" ca="1" si="0"/>
        <v>54.076078124999995</v>
      </c>
      <c r="F10">
        <f t="shared" ca="1" si="2"/>
        <v>0</v>
      </c>
      <c r="J10">
        <f t="shared" ca="1" si="1"/>
        <v>1</v>
      </c>
    </row>
    <row r="11" spans="1:12" x14ac:dyDescent="0.4">
      <c r="A11" s="240">
        <v>8</v>
      </c>
      <c r="B11" s="89">
        <f t="shared" ca="1" si="3"/>
        <v>2</v>
      </c>
      <c r="C11" s="1">
        <v>3</v>
      </c>
      <c r="D11">
        <v>0</v>
      </c>
      <c r="E11">
        <f t="shared" ca="1" si="0"/>
        <v>48.067624999999992</v>
      </c>
      <c r="F11">
        <f t="shared" ca="1" si="2"/>
        <v>0</v>
      </c>
      <c r="J11">
        <f t="shared" ca="1" si="1"/>
        <v>1</v>
      </c>
    </row>
    <row r="12" spans="1:12" x14ac:dyDescent="0.4">
      <c r="A12" s="240">
        <v>9</v>
      </c>
      <c r="B12" s="89">
        <f t="shared" ca="1" si="3"/>
        <v>1.875</v>
      </c>
      <c r="C12" s="1">
        <v>4</v>
      </c>
      <c r="D12">
        <f>7/8</f>
        <v>0.875</v>
      </c>
      <c r="E12">
        <f t="shared" ca="1" si="0"/>
        <v>45.063398437499991</v>
      </c>
      <c r="F12">
        <f t="shared" ca="1" si="2"/>
        <v>0</v>
      </c>
      <c r="J12">
        <f t="shared" ca="1" si="1"/>
        <v>1</v>
      </c>
    </row>
    <row r="13" spans="1:12" x14ac:dyDescent="0.4">
      <c r="A13" s="240">
        <v>10</v>
      </c>
      <c r="B13" s="89">
        <f t="shared" ca="1" si="3"/>
        <v>1.75</v>
      </c>
      <c r="C13" s="1">
        <v>4</v>
      </c>
      <c r="D13">
        <f>6/8</f>
        <v>0.75</v>
      </c>
      <c r="E13">
        <f t="shared" ca="1" si="0"/>
        <v>42.05917187499999</v>
      </c>
      <c r="F13">
        <f t="shared" ca="1" si="2"/>
        <v>0</v>
      </c>
      <c r="J13">
        <f t="shared" ca="1" si="1"/>
        <v>1</v>
      </c>
    </row>
    <row r="14" spans="1:12" x14ac:dyDescent="0.4">
      <c r="A14" s="240">
        <v>11</v>
      </c>
      <c r="B14" s="89">
        <f t="shared" ca="1" si="3"/>
        <v>1.625</v>
      </c>
      <c r="C14" s="1">
        <v>4</v>
      </c>
      <c r="D14">
        <f>5/8</f>
        <v>0.625</v>
      </c>
      <c r="E14">
        <f t="shared" ca="1" si="0"/>
        <v>39.054945312499996</v>
      </c>
      <c r="F14">
        <f t="shared" ca="1" si="2"/>
        <v>0</v>
      </c>
      <c r="J14">
        <f t="shared" ca="1" si="1"/>
        <v>1</v>
      </c>
    </row>
    <row r="15" spans="1:12" x14ac:dyDescent="0.4">
      <c r="A15" s="240">
        <v>12</v>
      </c>
      <c r="B15" s="89">
        <f t="shared" ca="1" si="3"/>
        <v>1.5</v>
      </c>
      <c r="C15" s="1">
        <v>4</v>
      </c>
      <c r="D15">
        <f>4/8</f>
        <v>0.5</v>
      </c>
      <c r="E15">
        <f t="shared" ca="1" si="0"/>
        <v>36.050718749999994</v>
      </c>
      <c r="F15">
        <f t="shared" ca="1" si="2"/>
        <v>0</v>
      </c>
      <c r="J15">
        <f t="shared" ca="1" si="1"/>
        <v>1</v>
      </c>
    </row>
    <row r="16" spans="1:12" x14ac:dyDescent="0.4">
      <c r="A16" s="240">
        <v>13</v>
      </c>
      <c r="B16" s="89">
        <f t="shared" ca="1" si="3"/>
        <v>1.375</v>
      </c>
      <c r="C16" s="1">
        <v>4</v>
      </c>
      <c r="D16">
        <f>3/8</f>
        <v>0.375</v>
      </c>
      <c r="E16">
        <f t="shared" ca="1" si="0"/>
        <v>33.046492187499993</v>
      </c>
      <c r="F16">
        <f t="shared" ca="1" si="2"/>
        <v>0</v>
      </c>
      <c r="J16">
        <f t="shared" ca="1" si="1"/>
        <v>1</v>
      </c>
    </row>
    <row r="17" spans="1:10" x14ac:dyDescent="0.4">
      <c r="A17" s="240">
        <v>14</v>
      </c>
      <c r="B17" s="89">
        <f t="shared" ca="1" si="3"/>
        <v>1.25</v>
      </c>
      <c r="C17" s="1">
        <v>4</v>
      </c>
      <c r="D17">
        <f>2/8</f>
        <v>0.25</v>
      </c>
      <c r="E17">
        <f t="shared" ca="1" si="0"/>
        <v>30.042265624999995</v>
      </c>
      <c r="F17">
        <f t="shared" ca="1" si="2"/>
        <v>0</v>
      </c>
      <c r="J17">
        <f t="shared" ca="1" si="1"/>
        <v>1</v>
      </c>
    </row>
    <row r="18" spans="1:10" x14ac:dyDescent="0.4">
      <c r="A18" s="240">
        <v>15</v>
      </c>
      <c r="B18" s="89">
        <f t="shared" ca="1" si="3"/>
        <v>1.125</v>
      </c>
      <c r="C18" s="1">
        <v>4</v>
      </c>
      <c r="D18">
        <f>1/8</f>
        <v>0.125</v>
      </c>
      <c r="E18">
        <f t="shared" ca="1" si="0"/>
        <v>27.038039062499998</v>
      </c>
      <c r="F18">
        <f t="shared" ca="1" si="2"/>
        <v>0</v>
      </c>
      <c r="J18">
        <f t="shared" ca="1" si="1"/>
        <v>1</v>
      </c>
    </row>
    <row r="19" spans="1:10" x14ac:dyDescent="0.4">
      <c r="A19" s="240">
        <v>16</v>
      </c>
      <c r="B19" s="89">
        <f t="shared" ca="1" si="3"/>
        <v>1</v>
      </c>
      <c r="C19" s="1">
        <v>4</v>
      </c>
      <c r="D19">
        <v>0</v>
      </c>
      <c r="E19">
        <f t="shared" ca="1" si="0"/>
        <v>24.033812499999996</v>
      </c>
      <c r="F19">
        <f t="shared" ca="1" si="2"/>
        <v>0</v>
      </c>
      <c r="J19">
        <f t="shared" ca="1" si="1"/>
        <v>1</v>
      </c>
    </row>
    <row r="20" spans="1:10" x14ac:dyDescent="0.4">
      <c r="A20" s="240">
        <v>17</v>
      </c>
      <c r="B20" s="89">
        <f t="shared" ca="1" si="3"/>
        <v>0.9375</v>
      </c>
      <c r="C20" s="1">
        <v>5</v>
      </c>
      <c r="D20">
        <f>15/16</f>
        <v>0.9375</v>
      </c>
      <c r="E20">
        <f t="shared" ca="1" si="0"/>
        <v>22.531699218749996</v>
      </c>
      <c r="F20">
        <f t="shared" ca="1" si="2"/>
        <v>0</v>
      </c>
      <c r="J20">
        <f t="shared" ca="1" si="1"/>
        <v>1</v>
      </c>
    </row>
    <row r="21" spans="1:10" x14ac:dyDescent="0.4">
      <c r="A21" s="240">
        <v>18</v>
      </c>
      <c r="B21" s="89">
        <f t="shared" ca="1" si="3"/>
        <v>0.875</v>
      </c>
      <c r="C21" s="1">
        <v>5</v>
      </c>
      <c r="D21">
        <f>14/16</f>
        <v>0.875</v>
      </c>
      <c r="E21">
        <f t="shared" ca="1" si="0"/>
        <v>21.029585937499995</v>
      </c>
      <c r="F21">
        <f t="shared" ca="1" si="2"/>
        <v>0</v>
      </c>
      <c r="J21">
        <f t="shared" ca="1" si="1"/>
        <v>1</v>
      </c>
    </row>
    <row r="22" spans="1:10" x14ac:dyDescent="0.4">
      <c r="A22" s="240">
        <v>19</v>
      </c>
      <c r="B22" s="89">
        <f t="shared" ca="1" si="3"/>
        <v>0.8125</v>
      </c>
      <c r="C22" s="1">
        <v>5</v>
      </c>
      <c r="D22">
        <f>13/16</f>
        <v>0.8125</v>
      </c>
      <c r="E22">
        <f t="shared" ca="1" si="0"/>
        <v>19.527472656249998</v>
      </c>
      <c r="F22">
        <f t="shared" ca="1" si="2"/>
        <v>0</v>
      </c>
      <c r="J22">
        <f t="shared" ca="1" si="1"/>
        <v>1</v>
      </c>
    </row>
    <row r="23" spans="1:10" x14ac:dyDescent="0.4">
      <c r="A23" s="240">
        <v>20</v>
      </c>
      <c r="B23" s="89">
        <f t="shared" ca="1" si="3"/>
        <v>0.75</v>
      </c>
      <c r="C23" s="1">
        <v>5</v>
      </c>
      <c r="D23">
        <f>12/16</f>
        <v>0.75</v>
      </c>
      <c r="E23">
        <f t="shared" ca="1" si="0"/>
        <v>18.025359374999997</v>
      </c>
      <c r="F23">
        <f t="shared" ca="1" si="2"/>
        <v>0</v>
      </c>
      <c r="J23">
        <f t="shared" ca="1" si="1"/>
        <v>1</v>
      </c>
    </row>
    <row r="24" spans="1:10" x14ac:dyDescent="0.4">
      <c r="A24" s="240">
        <v>21</v>
      </c>
      <c r="B24" s="89">
        <f t="shared" ca="1" si="3"/>
        <v>0.6875</v>
      </c>
      <c r="C24" s="1">
        <v>5</v>
      </c>
      <c r="D24">
        <f>11/16</f>
        <v>0.6875</v>
      </c>
      <c r="E24">
        <f t="shared" ca="1" si="0"/>
        <v>16.523246093749997</v>
      </c>
      <c r="F24">
        <f t="shared" ca="1" si="2"/>
        <v>0</v>
      </c>
      <c r="J24">
        <f t="shared" ca="1" si="1"/>
        <v>1</v>
      </c>
    </row>
    <row r="25" spans="1:10" x14ac:dyDescent="0.4">
      <c r="A25" s="240">
        <v>22</v>
      </c>
      <c r="B25" s="89">
        <f t="shared" ca="1" si="3"/>
        <v>0.625</v>
      </c>
      <c r="C25" s="1">
        <v>5</v>
      </c>
      <c r="D25">
        <f>10/16</f>
        <v>0.625</v>
      </c>
      <c r="E25">
        <f ca="1">J25*(B25*$L$1+F25)-(J25-1)*$L$3</f>
        <v>15.021132812499998</v>
      </c>
      <c r="F25">
        <f t="shared" ca="1" si="2"/>
        <v>0</v>
      </c>
      <c r="J25">
        <f t="shared" ca="1" si="1"/>
        <v>1</v>
      </c>
    </row>
    <row r="26" spans="1:10" x14ac:dyDescent="0.4">
      <c r="A26" s="240">
        <v>23</v>
      </c>
      <c r="B26" s="89">
        <f t="shared" ca="1" si="3"/>
        <v>0.5625</v>
      </c>
      <c r="C26" s="1">
        <v>5</v>
      </c>
      <c r="D26">
        <f>9/16</f>
        <v>0.5625</v>
      </c>
      <c r="E26">
        <f t="shared" ref="E26:E89" ca="1" si="4">J26*(B26*$L$1+F26)-(J26-1)*$L$3</f>
        <v>13.519019531249999</v>
      </c>
      <c r="F26">
        <f t="shared" ca="1" si="2"/>
        <v>0</v>
      </c>
      <c r="J26">
        <f ca="1">IF($I$3&lt;=A26,0,1)</f>
        <v>1</v>
      </c>
    </row>
    <row r="27" spans="1:10" x14ac:dyDescent="0.4">
      <c r="A27" s="240">
        <v>24</v>
      </c>
      <c r="B27" s="89">
        <f t="shared" ca="1" si="3"/>
        <v>0.5</v>
      </c>
      <c r="C27" s="1">
        <v>5</v>
      </c>
      <c r="D27">
        <f>8/16</f>
        <v>0.5</v>
      </c>
      <c r="E27">
        <f t="shared" ca="1" si="4"/>
        <v>12.016906249999998</v>
      </c>
      <c r="F27">
        <f t="shared" ca="1" si="2"/>
        <v>0</v>
      </c>
      <c r="J27">
        <f t="shared" ref="J27:J90" ca="1" si="5">IF($I$3&lt;=A27,0,1)</f>
        <v>1</v>
      </c>
    </row>
    <row r="28" spans="1:10" x14ac:dyDescent="0.4">
      <c r="A28" s="240">
        <v>25</v>
      </c>
      <c r="B28" s="89">
        <f t="shared" ca="1" si="3"/>
        <v>0.4375</v>
      </c>
      <c r="C28" s="1">
        <v>5</v>
      </c>
      <c r="D28">
        <f>7/16</f>
        <v>0.4375</v>
      </c>
      <c r="E28">
        <f t="shared" ca="1" si="4"/>
        <v>10.514792968749997</v>
      </c>
      <c r="F28">
        <f t="shared" ca="1" si="2"/>
        <v>0</v>
      </c>
      <c r="J28">
        <f t="shared" ca="1" si="5"/>
        <v>1</v>
      </c>
    </row>
    <row r="29" spans="1:10" x14ac:dyDescent="0.4">
      <c r="A29" s="240">
        <v>26</v>
      </c>
      <c r="B29" s="89">
        <f t="shared" ca="1" si="3"/>
        <v>0.375</v>
      </c>
      <c r="C29" s="1">
        <v>5</v>
      </c>
      <c r="D29">
        <f>6/16</f>
        <v>0.375</v>
      </c>
      <c r="E29">
        <f t="shared" ca="1" si="4"/>
        <v>9.0126796874999986</v>
      </c>
      <c r="F29">
        <f t="shared" ca="1" si="2"/>
        <v>0</v>
      </c>
      <c r="J29">
        <f t="shared" ca="1" si="5"/>
        <v>1</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A133-A117-41F4-A209-F39D6F1734B5}">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96F5-B2B9-4206-A19A-5EC8DE345E28}">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18DE-2CE1-4F9F-933A-0D520A428AAB}">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27</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D1F3-E21D-4074-AF8B-5E94CCCF302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24.033812499999996</v>
      </c>
      <c r="H1" s="92" t="s">
        <v>106</v>
      </c>
      <c r="I1" s="4"/>
    </row>
    <row r="2" spans="1:9" ht="27.75" customHeight="1" thickBot="1" x14ac:dyDescent="0.45">
      <c r="A2" s="69">
        <f>Start.listina!$K$2</f>
        <v>24055</v>
      </c>
      <c r="B2" s="70" t="str">
        <f>Start.listina!$K$4</f>
        <v>XXIV. Přebor KV a PLZ kraje, XIV. memoriál Mirka Valenty</v>
      </c>
      <c r="C2" s="71"/>
      <c r="D2" s="72"/>
      <c r="E2" s="9" t="str">
        <f>Start.listina!$K$3</f>
        <v>26.10.2024</v>
      </c>
      <c r="G2" s="134">
        <f ca="1">Start.listina!$K$7</f>
        <v>27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7</v>
      </c>
      <c r="B5" s="13">
        <f ca="1">Start.listina!I11</f>
        <v>13027</v>
      </c>
      <c r="C5" s="13" t="str">
        <f ca="1">Start.listina!J11</f>
        <v>Dlouhá</v>
      </c>
      <c r="D5" s="13" t="str">
        <f ca="1">Start.listina!K11</f>
        <v>Ivana</v>
      </c>
      <c r="E5" s="13" t="str">
        <f ca="1">Start.listina!L11</f>
        <v>CdP Loděnice</v>
      </c>
      <c r="F5" s="13"/>
      <c r="G5" s="89">
        <f ca="1">IF(N(A5)&gt;0,VLOOKUP(A5,Body!$A$4:$F$259,5,0),"")</f>
        <v>54.076078124999995</v>
      </c>
      <c r="H5" s="4">
        <f ca="1">IF(N(A5)&gt;0,VLOOKUP(A5,Body!$A$4:$F$259,6,0),"")</f>
        <v>0</v>
      </c>
      <c r="I5" s="4">
        <f ca="1">IF(N(A5)&gt;0,VLOOKUP(A5,Body!$A$4:$F$259,2,0),"")</f>
        <v>2.25</v>
      </c>
    </row>
    <row r="6" spans="1:9" x14ac:dyDescent="0.4">
      <c r="A6" s="13"/>
      <c r="B6" s="13">
        <f ca="1">Start.listina!O11</f>
        <v>13029</v>
      </c>
      <c r="C6" s="13" t="str">
        <f ca="1">Start.listina!P11</f>
        <v>Kamaryt</v>
      </c>
      <c r="D6" s="13" t="str">
        <f ca="1">Start.listina!Q11</f>
        <v>Josef</v>
      </c>
      <c r="E6" s="13" t="str">
        <f ca="1">Start.listina!R11</f>
        <v>CdP Loděnice</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2</v>
      </c>
      <c r="B9" s="13">
        <f ca="1">Start.listina!I12</f>
        <v>14079</v>
      </c>
      <c r="C9" s="13" t="str">
        <f ca="1">Start.listina!J12</f>
        <v>Heller</v>
      </c>
      <c r="D9" s="13" t="str">
        <f ca="1">Start.listina!K12</f>
        <v>Jan</v>
      </c>
      <c r="E9" s="13" t="str">
        <f ca="1">Start.listina!L12</f>
        <v>PC Mimo Done</v>
      </c>
      <c r="F9" s="13"/>
      <c r="G9" s="89">
        <f ca="1">IF(N(A9)&gt;0,VLOOKUP(A9,Body!$A$4:$F$259,5,0),"")</f>
        <v>96.135249999999985</v>
      </c>
      <c r="H9" s="4">
        <f ca="1">IF(N(A9)&gt;0,VLOOKUP(A9,Body!$A$4:$F$259,6,0),"")</f>
        <v>0</v>
      </c>
      <c r="I9" s="4">
        <f ca="1">IF(N(A9)&gt;0,VLOOKUP(A9,Body!$A$4:$F$259,2,0),"")</f>
        <v>4</v>
      </c>
    </row>
    <row r="10" spans="1:9" x14ac:dyDescent="0.4">
      <c r="A10" s="13"/>
      <c r="B10" s="13">
        <f ca="1">Start.listina!O12</f>
        <v>27039</v>
      </c>
      <c r="C10" s="13" t="str">
        <f ca="1">Start.listina!P12</f>
        <v>Kauca st.</v>
      </c>
      <c r="D10" s="13" t="str">
        <f ca="1">Start.listina!Q12</f>
        <v>Jindřich</v>
      </c>
      <c r="E10" s="13" t="str">
        <f ca="1">Start.listina!R12</f>
        <v>PC Přítkov</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1</v>
      </c>
      <c r="B13" s="13">
        <f ca="1">Start.listina!I13</f>
        <v>21756</v>
      </c>
      <c r="C13" s="13" t="str">
        <f ca="1">Start.listina!J13</f>
        <v>Tintěrová</v>
      </c>
      <c r="D13" s="13" t="str">
        <f ca="1">Start.listina!K13</f>
        <v>Kateřina</v>
      </c>
      <c r="E13" s="13" t="str">
        <f ca="1">Start.listina!L13</f>
        <v>VARAN</v>
      </c>
      <c r="F13" s="13"/>
      <c r="G13" s="89">
        <f ca="1">IF(N(A13)&gt;0,VLOOKUP(A13,Body!$A$4:$F$259,5,0),"")</f>
        <v>120.16906249999998</v>
      </c>
      <c r="H13" s="4">
        <f ca="1">IF(N(A13)&gt;0,VLOOKUP(A13,Body!$A$4:$F$259,6,0),"")</f>
        <v>0</v>
      </c>
      <c r="I13" s="4">
        <f ca="1">IF(N(A13)&gt;0,VLOOKUP(A13,Body!$A$4:$F$259,2,0),"")</f>
        <v>5</v>
      </c>
    </row>
    <row r="14" spans="1:9" x14ac:dyDescent="0.4">
      <c r="A14" s="13"/>
      <c r="B14" s="13">
        <f ca="1">Start.listina!O13</f>
        <v>21755</v>
      </c>
      <c r="C14" s="13" t="str">
        <f ca="1">Start.listina!P13</f>
        <v>Valenz</v>
      </c>
      <c r="D14" s="13" t="str">
        <f ca="1">Start.listina!Q13</f>
        <v>Lukáš</v>
      </c>
      <c r="E14" s="13" t="str">
        <f ca="1">Start.listina!R13</f>
        <v>VARAN</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Start.listina!AH14</f>
        <v>14</v>
      </c>
      <c r="B17" s="13">
        <f ca="1">Start.listina!I14</f>
        <v>99574</v>
      </c>
      <c r="C17" s="13" t="str">
        <f ca="1">Start.listina!J14</f>
        <v>Demčíková</v>
      </c>
      <c r="D17" s="13" t="str">
        <f ca="1">Start.listina!K14</f>
        <v>Jiřina</v>
      </c>
      <c r="E17" s="13" t="str">
        <f ca="1">Start.listina!L14</f>
        <v>SK Sahara Vědomice</v>
      </c>
      <c r="F17" s="13"/>
      <c r="G17" s="89">
        <f ca="1">IF(N(A17)&gt;0,VLOOKUP(A17,Body!$A$4:$F$259,5,0),"")</f>
        <v>30.042265624999995</v>
      </c>
      <c r="H17" s="4">
        <f ca="1">IF(N(A17)&gt;0,VLOOKUP(A17,Body!$A$4:$F$259,6,0),"")</f>
        <v>0</v>
      </c>
      <c r="I17" s="4">
        <f ca="1">IF(N(A17)&gt;0,VLOOKUP(A17,Body!$A$4:$F$259,2,0),"")</f>
        <v>1.25</v>
      </c>
    </row>
    <row r="18" spans="1:9" x14ac:dyDescent="0.4">
      <c r="A18" s="13"/>
      <c r="B18" s="13">
        <f ca="1">Start.listina!O14</f>
        <v>99510</v>
      </c>
      <c r="C18" s="13" t="str">
        <f ca="1">Start.listina!P14</f>
        <v>Demčík</v>
      </c>
      <c r="D18" s="13" t="str">
        <f ca="1">Start.listina!Q14</f>
        <v>Milan</v>
      </c>
      <c r="E18" s="13" t="str">
        <f ca="1">Start.listina!R14</f>
        <v>SK Sahara Vědomice</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Start.listina!AH15</f>
        <v>13</v>
      </c>
      <c r="B21" s="13">
        <f ca="1">Start.listina!I15</f>
        <v>16117</v>
      </c>
      <c r="C21" s="13" t="str">
        <f ca="1">Start.listina!J15</f>
        <v>Stejskal</v>
      </c>
      <c r="D21" s="13" t="str">
        <f ca="1">Start.listina!K15</f>
        <v>Václav</v>
      </c>
      <c r="E21" s="13" t="str">
        <f ca="1">Start.listina!L15</f>
        <v>JAPKO</v>
      </c>
      <c r="F21" s="13"/>
      <c r="G21" s="89">
        <f ca="1">IF(N(A21)&gt;0,VLOOKUP(A21,Body!$A$4:$F$259,5,0),"")</f>
        <v>33.046492187499993</v>
      </c>
      <c r="H21" s="4">
        <f ca="1">IF(N(A21)&gt;0,VLOOKUP(A21,Body!$A$4:$F$259,6,0),"")</f>
        <v>0</v>
      </c>
      <c r="I21" s="4">
        <f ca="1">IF(N(A21)&gt;0,VLOOKUP(A21,Body!$A$4:$F$259,2,0),"")</f>
        <v>1.375</v>
      </c>
    </row>
    <row r="22" spans="1:9" x14ac:dyDescent="0.4">
      <c r="A22" s="13"/>
      <c r="B22" s="13">
        <f ca="1">Start.listina!O15</f>
        <v>19023</v>
      </c>
      <c r="C22" s="13" t="str">
        <f ca="1">Start.listina!P15</f>
        <v>Blieková</v>
      </c>
      <c r="D22" s="13" t="str">
        <f ca="1">Start.listina!Q15</f>
        <v>Alena</v>
      </c>
      <c r="E22" s="13" t="str">
        <f ca="1">Start.listina!R15</f>
        <v>UBU Únětice</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3</v>
      </c>
      <c r="B25" s="13">
        <f ca="1">Start.listina!I16</f>
        <v>19025</v>
      </c>
      <c r="C25" s="13" t="str">
        <f ca="1">Start.listina!J16</f>
        <v>Maňák</v>
      </c>
      <c r="D25" s="13" t="str">
        <f ca="1">Start.listina!K16</f>
        <v>Jan</v>
      </c>
      <c r="E25" s="13" t="str">
        <f ca="1">Start.listina!L16</f>
        <v>Petank Club Praha</v>
      </c>
      <c r="F25" s="13"/>
      <c r="G25" s="89">
        <f ca="1">IF(N(A25)&gt;0,VLOOKUP(A25,Body!$A$4:$F$259,5,0),"")</f>
        <v>84.11834374999998</v>
      </c>
      <c r="H25" s="4">
        <f ca="1">IF(N(A25)&gt;0,VLOOKUP(A25,Body!$A$4:$F$259,6,0),"")</f>
        <v>0</v>
      </c>
      <c r="I25" s="4">
        <f ca="1">IF(N(A25)&gt;0,VLOOKUP(A25,Body!$A$4:$F$259,2,0),"")</f>
        <v>3.5</v>
      </c>
    </row>
    <row r="26" spans="1:9" x14ac:dyDescent="0.4">
      <c r="A26" s="13"/>
      <c r="B26" s="13">
        <f ca="1">Start.listina!O16</f>
        <v>14076</v>
      </c>
      <c r="C26" s="13" t="str">
        <f ca="1">Start.listina!P16</f>
        <v>Klír</v>
      </c>
      <c r="D26" s="13" t="str">
        <f ca="1">Start.listina!Q16</f>
        <v>Tomáš</v>
      </c>
      <c r="E26" s="13" t="str">
        <f ca="1">Start.listina!R16</f>
        <v>Petank Club Praha</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15</v>
      </c>
      <c r="B29" s="13">
        <f ca="1">Start.listina!I17</f>
        <v>23257</v>
      </c>
      <c r="C29" s="13" t="str">
        <f ca="1">Start.listina!J17</f>
        <v>Lujková</v>
      </c>
      <c r="D29" s="13" t="str">
        <f ca="1">Start.listina!K17</f>
        <v>Klára</v>
      </c>
      <c r="E29" s="13" t="str">
        <f ca="1">Start.listina!L17</f>
        <v>PSK Jihlava</v>
      </c>
      <c r="F29" s="13"/>
      <c r="G29" s="89">
        <f ca="1">IF(N(A29)&gt;0,VLOOKUP(A29,Body!$A$4:$F$259,5,0),"")</f>
        <v>27.038039062499998</v>
      </c>
      <c r="H29" s="4">
        <f ca="1">IF(N(A29)&gt;0,VLOOKUP(A29,Body!$A$4:$F$259,6,0),"")</f>
        <v>0</v>
      </c>
      <c r="I29" s="4">
        <f ca="1">IF(N(A29)&gt;0,VLOOKUP(A29,Body!$A$4:$F$259,2,0),"")</f>
        <v>1.125</v>
      </c>
    </row>
    <row r="30" spans="1:9" x14ac:dyDescent="0.4">
      <c r="A30" s="13"/>
      <c r="B30" s="13">
        <f ca="1">Start.listina!O17</f>
        <v>23256</v>
      </c>
      <c r="C30" s="13" t="str">
        <f ca="1">Start.listina!P17</f>
        <v>Krupica</v>
      </c>
      <c r="D30" s="13" t="str">
        <f ca="1">Start.listina!Q17</f>
        <v>František</v>
      </c>
      <c r="E30" s="13" t="str">
        <f ca="1">Start.listina!R17</f>
        <v>PSK Jihlava</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8</v>
      </c>
      <c r="B33" s="13">
        <f ca="1">Start.listina!I18</f>
        <v>12042</v>
      </c>
      <c r="C33" s="13" t="str">
        <f ca="1">Start.listina!J18</f>
        <v>Pilát</v>
      </c>
      <c r="D33" s="13" t="str">
        <f ca="1">Start.listina!K18</f>
        <v>Petr</v>
      </c>
      <c r="E33" s="13" t="str">
        <f ca="1">Start.listina!L18</f>
        <v>SKP Kulová osma</v>
      </c>
      <c r="F33" s="13"/>
      <c r="G33" s="89">
        <f ca="1">IF(N(A33)&gt;0,VLOOKUP(A33,Body!$A$4:$F$259,5,0),"")</f>
        <v>48.067624999999992</v>
      </c>
      <c r="H33" s="4">
        <f ca="1">IF(N(A33)&gt;0,VLOOKUP(A33,Body!$A$4:$F$259,6,0),"")</f>
        <v>0</v>
      </c>
      <c r="I33" s="4">
        <f ca="1">IF(N(A33)&gt;0,VLOOKUP(A33,Body!$A$4:$F$259,2,0),"")</f>
        <v>2</v>
      </c>
    </row>
    <row r="34" spans="1:9" x14ac:dyDescent="0.4">
      <c r="A34" s="13"/>
      <c r="B34" s="13">
        <f ca="1">Start.listina!O18</f>
        <v>16082</v>
      </c>
      <c r="C34" s="13" t="str">
        <f ca="1">Start.listina!P18</f>
        <v>Pastorek</v>
      </c>
      <c r="D34" s="13" t="str">
        <f ca="1">Start.listina!Q18</f>
        <v>Jaroslav</v>
      </c>
      <c r="E34" s="13" t="str">
        <f ca="1">Start.listina!R18</f>
        <v>SK Pétanque Řepy</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5</v>
      </c>
      <c r="B37" s="13">
        <f ca="1">Start.listina!I19</f>
        <v>28051</v>
      </c>
      <c r="C37" s="13" t="str">
        <f ca="1">Start.listina!J19</f>
        <v>Horáček</v>
      </c>
      <c r="D37" s="13" t="str">
        <f ca="1">Start.listina!K19</f>
        <v>Jindřich</v>
      </c>
      <c r="E37" s="13" t="str">
        <f ca="1">Start.listina!L19</f>
        <v>PC Kolová</v>
      </c>
      <c r="F37" s="13"/>
      <c r="G37" s="89">
        <f ca="1">IF(N(A37)&gt;0,VLOOKUP(A37,Body!$A$4:$F$259,5,0),"")</f>
        <v>66.092984374999986</v>
      </c>
      <c r="H37" s="4">
        <f ca="1">IF(N(A37)&gt;0,VLOOKUP(A37,Body!$A$4:$F$259,6,0),"")</f>
        <v>0</v>
      </c>
      <c r="I37" s="4">
        <f ca="1">IF(N(A37)&gt;0,VLOOKUP(A37,Body!$A$4:$F$259,2,0),"")</f>
        <v>2.75</v>
      </c>
    </row>
    <row r="38" spans="1:9" x14ac:dyDescent="0.4">
      <c r="A38" s="13"/>
      <c r="B38" s="13">
        <f ca="1">Start.listina!O19</f>
        <v>15065</v>
      </c>
      <c r="C38" s="13" t="str">
        <f ca="1">Start.listina!P19</f>
        <v>Palas</v>
      </c>
      <c r="D38" s="13" t="str">
        <f ca="1">Start.listina!Q19</f>
        <v>Pavel</v>
      </c>
      <c r="E38" s="13" t="str">
        <f ca="1">Start.listina!R19</f>
        <v>UBU Únětice</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18</v>
      </c>
      <c r="B41" s="13">
        <f ca="1">Start.listina!I20</f>
        <v>20532</v>
      </c>
      <c r="C41" s="13" t="str">
        <f ca="1">Start.listina!J20</f>
        <v>Křížek</v>
      </c>
      <c r="D41" s="13" t="str">
        <f ca="1">Start.listina!K20</f>
        <v>Evžen</v>
      </c>
      <c r="E41" s="13" t="str">
        <f ca="1">Start.listina!L20</f>
        <v>UBU Únětice</v>
      </c>
      <c r="F41" s="13"/>
      <c r="G41" s="89">
        <f ca="1">IF(N(A41)&gt;0,VLOOKUP(A41,Body!$A$4:$F$259,5,0),"")</f>
        <v>21.029585937499995</v>
      </c>
      <c r="H41" s="4">
        <f ca="1">IF(N(A41)&gt;0,VLOOKUP(A41,Body!$A$4:$F$259,6,0),"")</f>
        <v>0</v>
      </c>
      <c r="I41" s="4">
        <f ca="1">IF(N(A41)&gt;0,VLOOKUP(A41,Body!$A$4:$F$259,2,0),"")</f>
        <v>0.875</v>
      </c>
    </row>
    <row r="42" spans="1:9" x14ac:dyDescent="0.4">
      <c r="A42" s="13"/>
      <c r="B42" s="13">
        <f ca="1">Start.listina!O20</f>
        <v>20534</v>
      </c>
      <c r="C42" s="13" t="str">
        <f ca="1">Start.listina!P20</f>
        <v>Váňová</v>
      </c>
      <c r="D42" s="13" t="str">
        <f ca="1">Start.listina!Q20</f>
        <v>Věra</v>
      </c>
      <c r="E42" s="13" t="str">
        <f ca="1">Start.listina!R20</f>
        <v>SK Pétanque Řepy</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10</v>
      </c>
      <c r="B45" s="13">
        <f ca="1">Start.listina!I21</f>
        <v>21026</v>
      </c>
      <c r="C45" s="13" t="str">
        <f ca="1">Start.listina!J21</f>
        <v>Vodehnalová</v>
      </c>
      <c r="D45" s="13" t="str">
        <f ca="1">Start.listina!K21</f>
        <v>Jindra</v>
      </c>
      <c r="E45" s="13" t="str">
        <f ca="1">Start.listina!L21</f>
        <v>SK Pétanque Řepy</v>
      </c>
      <c r="F45" s="13"/>
      <c r="G45" s="89">
        <f ca="1">IF(N(A45)&gt;0,VLOOKUP(A45,Body!$A$4:$F$259,5,0),"")</f>
        <v>42.05917187499999</v>
      </c>
      <c r="H45" s="4">
        <f ca="1">IF(N(A45)&gt;0,VLOOKUP(A45,Body!$A$4:$F$259,6,0),"")</f>
        <v>0</v>
      </c>
      <c r="I45" s="4">
        <f ca="1">IF(N(A45)&gt;0,VLOOKUP(A45,Body!$A$4:$F$259,2,0),"")</f>
        <v>1.75</v>
      </c>
    </row>
    <row r="46" spans="1:9" x14ac:dyDescent="0.4">
      <c r="A46" s="13"/>
      <c r="B46" s="13">
        <f ca="1">Start.listina!O21</f>
        <v>21025</v>
      </c>
      <c r="C46" s="13" t="str">
        <f ca="1">Start.listina!P21</f>
        <v>Vodehnal</v>
      </c>
      <c r="D46" s="13" t="str">
        <f ca="1">Start.listina!Q21</f>
        <v>Zdeněk</v>
      </c>
      <c r="E46" s="13" t="str">
        <f ca="1">Start.listina!R21</f>
        <v>SK Pétanque Řepy</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4</v>
      </c>
      <c r="B49" s="13">
        <f ca="1">Start.listina!I22</f>
        <v>99594</v>
      </c>
      <c r="C49" s="13" t="str">
        <f ca="1">Start.listina!J22</f>
        <v>Gubiš</v>
      </c>
      <c r="D49" s="13" t="str">
        <f ca="1">Start.listina!K22</f>
        <v>Josef</v>
      </c>
      <c r="E49" s="13" t="str">
        <f ca="1">Start.listina!L22</f>
        <v>PC Kolová</v>
      </c>
      <c r="F49" s="13"/>
      <c r="G49" s="89">
        <f ca="1">IF(N(A49)&gt;0,VLOOKUP(A49,Body!$A$4:$F$259,5,0),"")</f>
        <v>72.101437499999989</v>
      </c>
      <c r="H49" s="4">
        <f ca="1">IF(N(A49)&gt;0,VLOOKUP(A49,Body!$A$4:$F$259,6,0),"")</f>
        <v>0</v>
      </c>
      <c r="I49" s="4">
        <f ca="1">IF(N(A49)&gt;0,VLOOKUP(A49,Body!$A$4:$F$259,2,0),"")</f>
        <v>3</v>
      </c>
    </row>
    <row r="50" spans="1:9" x14ac:dyDescent="0.4">
      <c r="A50" s="13"/>
      <c r="B50" s="13">
        <f ca="1">Start.listina!O22</f>
        <v>25017</v>
      </c>
      <c r="C50" s="13" t="str">
        <f ca="1">Start.listina!P22</f>
        <v>Radoušová</v>
      </c>
      <c r="D50" s="13" t="str">
        <f ca="1">Start.listina!Q22</f>
        <v>Jana</v>
      </c>
      <c r="E50" s="13" t="str">
        <f ca="1">Start.listina!R22</f>
        <v>CdP Loděnice</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26</v>
      </c>
      <c r="B53" s="13">
        <f ca="1">Start.listina!I23</f>
        <v>20614</v>
      </c>
      <c r="C53" s="13" t="str">
        <f ca="1">Start.listina!J23</f>
        <v>Müllerová</v>
      </c>
      <c r="D53" s="13" t="str">
        <f ca="1">Start.listina!K23</f>
        <v>Jiřina</v>
      </c>
      <c r="E53" s="13" t="str">
        <f ca="1">Start.listina!L23</f>
        <v>SK Pétanque Řepy</v>
      </c>
      <c r="F53" s="13"/>
      <c r="G53" s="89">
        <f ca="1">IF(N(A53)&gt;0,VLOOKUP(A53,Body!$A$4:$F$259,5,0),"")</f>
        <v>9.0126796874999986</v>
      </c>
      <c r="H53" s="4">
        <f ca="1">IF(N(A53)&gt;0,VLOOKUP(A53,Body!$A$4:$F$259,6,0),"")</f>
        <v>0</v>
      </c>
      <c r="I53" s="4">
        <f ca="1">IF(N(A53)&gt;0,VLOOKUP(A53,Body!$A$4:$F$259,2,0),"")</f>
        <v>0.375</v>
      </c>
    </row>
    <row r="54" spans="1:9" x14ac:dyDescent="0.4">
      <c r="A54" s="13"/>
      <c r="B54" s="13">
        <f ca="1">Start.listina!O23</f>
        <v>23218</v>
      </c>
      <c r="C54" s="13" t="str">
        <f ca="1">Start.listina!P23</f>
        <v>Vávra</v>
      </c>
      <c r="D54" s="13" t="str">
        <f ca="1">Start.listina!Q23</f>
        <v>Petr</v>
      </c>
      <c r="E54" s="13" t="str">
        <f ca="1">Start.listina!R23</f>
        <v>SK Sahara Vědomice</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23</v>
      </c>
      <c r="B57" s="13">
        <f ca="1">Start.listina!I24</f>
        <v>24534</v>
      </c>
      <c r="C57" s="13" t="str">
        <f ca="1">Start.listina!J24</f>
        <v>Krupicová</v>
      </c>
      <c r="D57" s="13" t="str">
        <f ca="1">Start.listina!K24</f>
        <v>Natálie</v>
      </c>
      <c r="E57" s="13" t="str">
        <f ca="1">Start.listina!L24</f>
        <v>PSK Jihlava</v>
      </c>
      <c r="F57" s="13"/>
      <c r="G57" s="89">
        <f ca="1">IF(N(A57)&gt;0,VLOOKUP(A57,Body!$A$4:$F$259,5,0),"")</f>
        <v>13.519019531249999</v>
      </c>
      <c r="H57" s="4">
        <f ca="1">IF(N(A57)&gt;0,VLOOKUP(A57,Body!$A$4:$F$259,6,0),"")</f>
        <v>0</v>
      </c>
      <c r="I57" s="4">
        <f ca="1">IF(N(A57)&gt;0,VLOOKUP(A57,Body!$A$4:$F$259,2,0),"")</f>
        <v>0.5625</v>
      </c>
    </row>
    <row r="58" spans="1:9" x14ac:dyDescent="0.4">
      <c r="A58" s="13"/>
      <c r="B58" s="13">
        <f ca="1">Start.listina!O24</f>
        <v>23217</v>
      </c>
      <c r="C58" s="13" t="str">
        <f ca="1">Start.listina!P24</f>
        <v>Blaščák</v>
      </c>
      <c r="D58" s="13" t="str">
        <f ca="1">Start.listina!Q24</f>
        <v>Ondřej</v>
      </c>
      <c r="E58" s="13" t="str">
        <f ca="1">Start.listina!R24</f>
        <v>PC Přítkov</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22</v>
      </c>
      <c r="B61" s="13">
        <f ca="1">Start.listina!I25</f>
        <v>25011</v>
      </c>
      <c r="C61" s="13" t="str">
        <f ca="1">Start.listina!J25</f>
        <v>Jirkovský</v>
      </c>
      <c r="D61" s="13" t="str">
        <f ca="1">Start.listina!K25</f>
        <v>Tomáš</v>
      </c>
      <c r="E61" s="13" t="str">
        <f ca="1">Start.listina!L25</f>
        <v>CdP Loděnice</v>
      </c>
      <c r="F61" s="13"/>
      <c r="G61" s="89">
        <f ca="1">IF(N(A61)&gt;0,VLOOKUP(A61,Body!$A$4:$F$259,5,0),"")</f>
        <v>15.021132812499998</v>
      </c>
      <c r="H61" s="4">
        <f ca="1">IF(N(A61)&gt;0,VLOOKUP(A61,Body!$A$4:$F$259,6,0),"")</f>
        <v>0</v>
      </c>
      <c r="I61" s="4">
        <f ca="1">IF(N(A61)&gt;0,VLOOKUP(A61,Body!$A$4:$F$259,2,0),"")</f>
        <v>0.625</v>
      </c>
    </row>
    <row r="62" spans="1:9" x14ac:dyDescent="0.4">
      <c r="A62" s="13"/>
      <c r="B62" s="13">
        <f ca="1">Start.listina!O25</f>
        <v>21768</v>
      </c>
      <c r="C62" s="13" t="str">
        <f ca="1">Start.listina!P25</f>
        <v>Plucar</v>
      </c>
      <c r="D62" s="13" t="str">
        <f ca="1">Start.listina!Q25</f>
        <v>Petr</v>
      </c>
      <c r="E62" s="13" t="str">
        <f ca="1">Start.listina!R25</f>
        <v>PC Kolová</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Start.listina!AH26</f>
        <v>11</v>
      </c>
      <c r="B65" s="13">
        <f ca="1">Start.listina!I26</f>
        <v>21032</v>
      </c>
      <c r="C65" s="13" t="str">
        <f ca="1">Start.listina!J26</f>
        <v>Konopová</v>
      </c>
      <c r="D65" s="13" t="str">
        <f ca="1">Start.listina!K26</f>
        <v>Marta</v>
      </c>
      <c r="E65" s="13" t="str">
        <f ca="1">Start.listina!L26</f>
        <v>SK Pétanque Řepy</v>
      </c>
      <c r="F65" s="13"/>
      <c r="G65" s="89">
        <f ca="1">IF(N(A65)&gt;0,VLOOKUP(A65,Body!$A$4:$F$259,5,0),"")</f>
        <v>39.054945312499996</v>
      </c>
      <c r="H65" s="4">
        <f ca="1">IF(N(A65)&gt;0,VLOOKUP(A65,Body!$A$4:$F$259,6,0),"")</f>
        <v>0</v>
      </c>
      <c r="I65" s="4">
        <f ca="1">IF(N(A65)&gt;0,VLOOKUP(A65,Body!$A$4:$F$259,2,0),"")</f>
        <v>1.625</v>
      </c>
    </row>
    <row r="66" spans="1:9" x14ac:dyDescent="0.4">
      <c r="A66" s="13"/>
      <c r="B66" s="13">
        <f ca="1">Start.listina!O26</f>
        <v>21028</v>
      </c>
      <c r="C66" s="13" t="str">
        <f ca="1">Start.listina!P26</f>
        <v>Voldřichová</v>
      </c>
      <c r="D66" s="13" t="str">
        <f ca="1">Start.listina!Q26</f>
        <v>Dagmar</v>
      </c>
      <c r="E66" s="13" t="str">
        <f ca="1">Start.listina!R26</f>
        <v>SK Pétanque Řepy</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9</v>
      </c>
      <c r="B69" s="13">
        <f ca="1">Start.listina!I27</f>
        <v>28029</v>
      </c>
      <c r="C69" s="13" t="str">
        <f ca="1">Start.listina!J27</f>
        <v>Michovská</v>
      </c>
      <c r="D69" s="13" t="str">
        <f ca="1">Start.listina!K27</f>
        <v>Jana</v>
      </c>
      <c r="E69" s="13" t="str">
        <f ca="1">Start.listina!L27</f>
        <v>PPA POZORKA</v>
      </c>
      <c r="F69" s="13"/>
      <c r="G69" s="89">
        <f ca="1">IF(N(A69)&gt;0,VLOOKUP(A69,Body!$A$4:$F$259,5,0),"")</f>
        <v>45.063398437499991</v>
      </c>
      <c r="H69" s="4">
        <f ca="1">IF(N(A69)&gt;0,VLOOKUP(A69,Body!$A$4:$F$259,6,0),"")</f>
        <v>0</v>
      </c>
      <c r="I69" s="4">
        <f ca="1">IF(N(A69)&gt;0,VLOOKUP(A69,Body!$A$4:$F$259,2,0),"")</f>
        <v>1.875</v>
      </c>
    </row>
    <row r="70" spans="1:9" x14ac:dyDescent="0.4">
      <c r="A70" s="13"/>
      <c r="B70" s="13">
        <f ca="1">Start.listina!O27</f>
        <v>28030</v>
      </c>
      <c r="C70" s="13" t="str">
        <f ca="1">Start.listina!P27</f>
        <v>Michovský st.</v>
      </c>
      <c r="D70" s="13" t="str">
        <f ca="1">Start.listina!Q27</f>
        <v>Jiří</v>
      </c>
      <c r="E70" s="13" t="str">
        <f ca="1">Start.listina!R27</f>
        <v>PPA POZORKA</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12</v>
      </c>
      <c r="B73" s="13">
        <f ca="1">Start.listina!I28</f>
        <v>16145</v>
      </c>
      <c r="C73" s="13" t="str">
        <f ca="1">Start.listina!J28</f>
        <v>Smitek</v>
      </c>
      <c r="D73" s="13" t="str">
        <f ca="1">Start.listina!K28</f>
        <v>Josef</v>
      </c>
      <c r="E73" s="13" t="str">
        <f ca="1">Start.listina!L28</f>
        <v>PC Egrensis</v>
      </c>
      <c r="F73" s="13"/>
      <c r="G73" s="89">
        <f ca="1">IF(N(A73)&gt;0,VLOOKUP(A73,Body!$A$4:$F$259,5,0),"")</f>
        <v>36.050718749999994</v>
      </c>
      <c r="H73" s="4">
        <f ca="1">IF(N(A73)&gt;0,VLOOKUP(A73,Body!$A$4:$F$259,6,0),"")</f>
        <v>0</v>
      </c>
      <c r="I73" s="4">
        <f ca="1">IF(N(A73)&gt;0,VLOOKUP(A73,Body!$A$4:$F$259,2,0),"")</f>
        <v>1.5</v>
      </c>
    </row>
    <row r="74" spans="1:9" x14ac:dyDescent="0.4">
      <c r="A74" s="13"/>
      <c r="B74" s="13">
        <f ca="1">Start.listina!O28</f>
        <v>18046</v>
      </c>
      <c r="C74" s="13" t="str">
        <f ca="1">Start.listina!P28</f>
        <v>Fleischer</v>
      </c>
      <c r="D74" s="13" t="str">
        <f ca="1">Start.listina!Q28</f>
        <v>Axel</v>
      </c>
      <c r="E74" s="13" t="str">
        <f ca="1">Start.listina!R28</f>
        <v>PC Egrensis</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19</v>
      </c>
      <c r="B77" s="13">
        <f ca="1">Start.listina!I29</f>
        <v>15074</v>
      </c>
      <c r="C77" s="13" t="str">
        <f ca="1">Start.listina!J29</f>
        <v>Pechr</v>
      </c>
      <c r="D77" s="13" t="str">
        <f ca="1">Start.listina!K29</f>
        <v>Martin</v>
      </c>
      <c r="E77" s="13" t="str">
        <f ca="1">Start.listina!L29</f>
        <v>PC Egrensis</v>
      </c>
      <c r="F77" s="13"/>
      <c r="G77" s="89">
        <f ca="1">IF(N(A77)&gt;0,VLOOKUP(A77,Body!$A$4:$F$259,5,0),"")</f>
        <v>19.527472656249998</v>
      </c>
      <c r="H77" s="4">
        <f ca="1">IF(N(A77)&gt;0,VLOOKUP(A77,Body!$A$4:$F$259,6,0),"")</f>
        <v>0</v>
      </c>
      <c r="I77" s="4">
        <f ca="1">IF(N(A77)&gt;0,VLOOKUP(A77,Body!$A$4:$F$259,2,0),"")</f>
        <v>0.8125</v>
      </c>
    </row>
    <row r="78" spans="1:9" x14ac:dyDescent="0.4">
      <c r="A78" s="13"/>
      <c r="B78" s="13">
        <f ca="1">Start.listina!O29</f>
        <v>18047</v>
      </c>
      <c r="C78" s="13" t="str">
        <f ca="1">Start.listina!P29</f>
        <v>Kick</v>
      </c>
      <c r="D78" s="13" t="str">
        <f ca="1">Start.listina!Q29</f>
        <v>Sandra</v>
      </c>
      <c r="E78" s="13" t="str">
        <f ca="1">Start.listina!R29</f>
        <v>PC Egrensis</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Start.listina!AH30</f>
        <v>6</v>
      </c>
      <c r="B81" s="13">
        <f ca="1">Start.listina!I30</f>
        <v>99590</v>
      </c>
      <c r="C81" s="13" t="str">
        <f ca="1">Start.listina!J30</f>
        <v>Kacerovský</v>
      </c>
      <c r="D81" s="13" t="str">
        <f ca="1">Start.listina!K30</f>
        <v>Ivo</v>
      </c>
      <c r="E81" s="13" t="str">
        <f ca="1">Start.listina!L30</f>
        <v>PC Kolová</v>
      </c>
      <c r="F81" s="13"/>
      <c r="G81" s="89">
        <f ca="1">IF(N(A81)&gt;0,VLOOKUP(A81,Body!$A$4:$F$259,5,0),"")</f>
        <v>60.084531249999991</v>
      </c>
      <c r="H81" s="4">
        <f ca="1">IF(N(A81)&gt;0,VLOOKUP(A81,Body!$A$4:$F$259,6,0),"")</f>
        <v>0</v>
      </c>
      <c r="I81" s="4">
        <f ca="1">IF(N(A81)&gt;0,VLOOKUP(A81,Body!$A$4:$F$259,2,0),"")</f>
        <v>2.5</v>
      </c>
    </row>
    <row r="82" spans="1:9" x14ac:dyDescent="0.4">
      <c r="A82" s="13"/>
      <c r="B82" s="13">
        <f ca="1">Start.listina!O30</f>
        <v>10082</v>
      </c>
      <c r="C82" s="13" t="str">
        <f ca="1">Start.listina!P30</f>
        <v>Krassa</v>
      </c>
      <c r="D82" s="13" t="str">
        <f ca="1">Start.listina!Q30</f>
        <v>Roman</v>
      </c>
      <c r="E82" s="13" t="str">
        <f ca="1">Start.listina!R30</f>
        <v>PC Egrensis</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20</v>
      </c>
      <c r="B85" s="13">
        <f ca="1">Start.listina!I31</f>
        <v>21017</v>
      </c>
      <c r="C85" s="13" t="str">
        <f ca="1">Start.listina!J31</f>
        <v>Smitek</v>
      </c>
      <c r="D85" s="13" t="str">
        <f ca="1">Start.listina!K31</f>
        <v>Dominik</v>
      </c>
      <c r="E85" s="13" t="str">
        <f ca="1">Start.listina!L31</f>
        <v>PC Egrensis</v>
      </c>
      <c r="F85" s="13"/>
      <c r="G85" s="89">
        <f ca="1">IF(N(A85)&gt;0,VLOOKUP(A85,Body!$A$4:$F$259,5,0),"")</f>
        <v>18.025359374999997</v>
      </c>
      <c r="H85" s="4">
        <f ca="1">IF(N(A85)&gt;0,VLOOKUP(A85,Body!$A$4:$F$259,6,0),"")</f>
        <v>0</v>
      </c>
      <c r="I85" s="4">
        <f ca="1">IF(N(A85)&gt;0,VLOOKUP(A85,Body!$A$4:$F$259,2,0),"")</f>
        <v>0.75</v>
      </c>
    </row>
    <row r="86" spans="1:9" x14ac:dyDescent="0.4">
      <c r="A86" s="13"/>
      <c r="B86" s="13">
        <f ca="1">Start.listina!O31</f>
        <v>19031</v>
      </c>
      <c r="C86" s="13" t="str">
        <f ca="1">Start.listina!P31</f>
        <v>Říha</v>
      </c>
      <c r="D86" s="13" t="str">
        <f ca="1">Start.listina!Q31</f>
        <v>Filip</v>
      </c>
      <c r="E86" s="13" t="str">
        <f ca="1">Start.listina!R31</f>
        <v>PC Egrensis</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Start.listina!AH32</f>
        <v>27</v>
      </c>
      <c r="B89" s="13">
        <f ca="1">Start.listina!I32</f>
        <v>21009</v>
      </c>
      <c r="C89" s="13" t="str">
        <f ca="1">Start.listina!J32</f>
        <v>Bliek</v>
      </c>
      <c r="D89" s="13" t="str">
        <f ca="1">Start.listina!K32</f>
        <v>Michael Ray</v>
      </c>
      <c r="E89" s="13" t="str">
        <f ca="1">Start.listina!L32</f>
        <v>JAPKO</v>
      </c>
      <c r="F89" s="13"/>
      <c r="G89" s="89">
        <f ca="1">IF(N(A89)&gt;0,VLOOKUP(A89,Body!$A$4:$F$259,5,0),"")</f>
        <v>1</v>
      </c>
      <c r="H89" s="4">
        <f ca="1">IF(N(A89)&gt;0,VLOOKUP(A89,Body!$A$4:$F$259,6,0),"")</f>
        <v>0</v>
      </c>
      <c r="I89" s="4">
        <f ca="1">IF(N(A89)&gt;0,VLOOKUP(A89,Body!$A$4:$F$259,2,0),"")</f>
        <v>0</v>
      </c>
    </row>
    <row r="90" spans="1:9" x14ac:dyDescent="0.4">
      <c r="A90" s="13"/>
      <c r="B90" s="13">
        <f ca="1">Start.listina!O32</f>
        <v>21064</v>
      </c>
      <c r="C90" s="13" t="str">
        <f ca="1">Start.listina!P32</f>
        <v>Bliek</v>
      </c>
      <c r="D90" s="13" t="str">
        <f ca="1">Start.listina!Q32</f>
        <v>Jiří</v>
      </c>
      <c r="E90" s="13" t="str">
        <f ca="1">Start.listina!R32</f>
        <v>JAPKO</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24</v>
      </c>
      <c r="B93" s="13">
        <f ca="1">Start.listina!I33</f>
        <v>10094</v>
      </c>
      <c r="C93" s="13" t="str">
        <f ca="1">Start.listina!J33</f>
        <v>Šatra</v>
      </c>
      <c r="D93" s="13" t="str">
        <f ca="1">Start.listina!K33</f>
        <v>František</v>
      </c>
      <c r="E93" s="13" t="str">
        <f ca="1">Start.listina!L33</f>
        <v>PC Egrensis</v>
      </c>
      <c r="F93" s="13"/>
      <c r="G93" s="89">
        <f ca="1">IF(N(A93)&gt;0,VLOOKUP(A93,Body!$A$4:$F$259,5,0),"")</f>
        <v>12.016906249999998</v>
      </c>
      <c r="H93" s="4">
        <f ca="1">IF(N(A93)&gt;0,VLOOKUP(A93,Body!$A$4:$F$259,6,0),"")</f>
        <v>0</v>
      </c>
      <c r="I93" s="4">
        <f ca="1">IF(N(A93)&gt;0,VLOOKUP(A93,Body!$A$4:$F$259,2,0),"")</f>
        <v>0.5</v>
      </c>
    </row>
    <row r="94" spans="1:9" x14ac:dyDescent="0.4">
      <c r="A94" s="13"/>
      <c r="B94" s="13" t="str">
        <f ca="1">Start.listina!O33</f>
        <v/>
      </c>
      <c r="C94" s="13" t="str">
        <f ca="1">Start.listina!P33</f>
        <v>Antonín Hondlík</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Start.listina!AH34</f>
        <v>25</v>
      </c>
      <c r="B97" s="13">
        <f ca="1">Start.listina!I34</f>
        <v>10076</v>
      </c>
      <c r="C97" s="13" t="str">
        <f ca="1">Start.listina!J34</f>
        <v>Boček</v>
      </c>
      <c r="D97" s="13" t="str">
        <f ca="1">Start.listina!K34</f>
        <v>Jaroslav</v>
      </c>
      <c r="E97" s="13" t="str">
        <f ca="1">Start.listina!L34</f>
        <v>PC Egrensis</v>
      </c>
      <c r="F97" s="13"/>
      <c r="G97" s="89">
        <f ca="1">IF(N(A97)&gt;0,VLOOKUP(A97,Body!$A$4:$F$259,5,0),"")</f>
        <v>10.514792968749997</v>
      </c>
      <c r="H97" s="4">
        <f ca="1">IF(N(A97)&gt;0,VLOOKUP(A97,Body!$A$4:$F$259,6,0),"")</f>
        <v>0</v>
      </c>
      <c r="I97" s="4">
        <f ca="1">IF(N(A97)&gt;0,VLOOKUP(A97,Body!$A$4:$F$259,2,0),"")</f>
        <v>0.4375</v>
      </c>
    </row>
    <row r="98" spans="1:9" x14ac:dyDescent="0.4">
      <c r="A98" s="13"/>
      <c r="B98" s="13">
        <f ca="1">Start.listina!O34</f>
        <v>10079</v>
      </c>
      <c r="C98" s="13" t="str">
        <f ca="1">Start.listina!P34</f>
        <v>Hošek</v>
      </c>
      <c r="D98" s="13" t="str">
        <f ca="1">Start.listina!Q34</f>
        <v>Vladislav</v>
      </c>
      <c r="E98" s="13" t="str">
        <f ca="1">Start.listina!R34</f>
        <v>PC Egrensis</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17</v>
      </c>
      <c r="B101" s="13">
        <f ca="1">Start.listina!I35</f>
        <v>28038</v>
      </c>
      <c r="C101" s="13" t="str">
        <f ca="1">Start.listina!J35</f>
        <v>Hokešová</v>
      </c>
      <c r="D101" s="13" t="str">
        <f ca="1">Start.listina!K35</f>
        <v>Marie</v>
      </c>
      <c r="E101" s="13" t="str">
        <f ca="1">Start.listina!L35</f>
        <v>PC Kolová</v>
      </c>
      <c r="F101" s="13"/>
      <c r="G101" s="89">
        <f ca="1">IF(N(A101)&gt;0,VLOOKUP(A101,Body!$A$4:$F$259,5,0),"")</f>
        <v>22.531699218749996</v>
      </c>
      <c r="H101" s="4">
        <f ca="1">IF(N(A101)&gt;0,VLOOKUP(A101,Body!$A$4:$F$259,6,0),"")</f>
        <v>0</v>
      </c>
      <c r="I101" s="4">
        <f ca="1">IF(N(A101)&gt;0,VLOOKUP(A101,Body!$A$4:$F$259,2,0),"")</f>
        <v>0.9375</v>
      </c>
    </row>
    <row r="102" spans="1:9" x14ac:dyDescent="0.4">
      <c r="A102" s="13"/>
      <c r="B102" s="13">
        <f ca="1">Start.listina!O35</f>
        <v>24236</v>
      </c>
      <c r="C102" s="13" t="str">
        <f ca="1">Start.listina!P35</f>
        <v>Kubeš</v>
      </c>
      <c r="D102" s="13" t="str">
        <f ca="1">Start.listina!Q35</f>
        <v>Jindřich</v>
      </c>
      <c r="E102" s="13" t="str">
        <f ca="1">Start.listina!R35</f>
        <v>PC Kolová</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Start.listina!AH36</f>
        <v>16</v>
      </c>
      <c r="B105" s="13">
        <f ca="1">Start.listina!I36</f>
        <v>24320</v>
      </c>
      <c r="C105" s="13" t="str">
        <f ca="1">Start.listina!J36</f>
        <v>Vančurová</v>
      </c>
      <c r="D105" s="13" t="str">
        <f ca="1">Start.listina!K36</f>
        <v>Romana</v>
      </c>
      <c r="E105" s="13" t="str">
        <f ca="1">Start.listina!L36</f>
        <v>PC Kolová</v>
      </c>
      <c r="F105" s="13"/>
      <c r="G105" s="89">
        <f ca="1">IF(N(A105)&gt;0,VLOOKUP(A105,Body!$A$4:$F$259,5,0),"")</f>
        <v>24.033812499999996</v>
      </c>
      <c r="H105" s="4">
        <f ca="1">IF(N(A105)&gt;0,VLOOKUP(A105,Body!$A$4:$F$259,6,0),"")</f>
        <v>0</v>
      </c>
      <c r="I105" s="4">
        <f ca="1">IF(N(A105)&gt;0,VLOOKUP(A105,Body!$A$4:$F$259,2,0),"")</f>
        <v>1</v>
      </c>
    </row>
    <row r="106" spans="1:9" x14ac:dyDescent="0.4">
      <c r="A106" s="13"/>
      <c r="B106" s="13">
        <f ca="1">Start.listina!O36</f>
        <v>24319</v>
      </c>
      <c r="C106" s="13" t="str">
        <f ca="1">Start.listina!P36</f>
        <v>Jarůšek</v>
      </c>
      <c r="D106" s="13" t="str">
        <f ca="1">Start.listina!Q36</f>
        <v>Miroslav</v>
      </c>
      <c r="E106" s="13" t="str">
        <f ca="1">Start.listina!R36</f>
        <v>PC Kolová</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21</v>
      </c>
      <c r="B109" s="13">
        <f ca="1">Start.listina!I37</f>
        <v>27086</v>
      </c>
      <c r="C109" s="13" t="str">
        <f ca="1">Start.listina!J37</f>
        <v>Rytíř</v>
      </c>
      <c r="D109" s="13" t="str">
        <f ca="1">Start.listina!K37</f>
        <v>Jaroslav</v>
      </c>
      <c r="E109" s="13" t="str">
        <f ca="1">Start.listina!L37</f>
        <v>PC Kolová</v>
      </c>
      <c r="F109" s="13"/>
      <c r="G109" s="89">
        <f ca="1">IF(N(A109)&gt;0,VLOOKUP(A109,Body!$A$4:$F$259,5,0),"")</f>
        <v>16.523246093749997</v>
      </c>
      <c r="H109" s="4">
        <f ca="1">IF(N(A109)&gt;0,VLOOKUP(A109,Body!$A$4:$F$259,6,0),"")</f>
        <v>0</v>
      </c>
      <c r="I109" s="4">
        <f ca="1">IF(N(A109)&gt;0,VLOOKUP(A109,Body!$A$4:$F$259,2,0),"")</f>
        <v>0.6875</v>
      </c>
    </row>
    <row r="110" spans="1:9" x14ac:dyDescent="0.4">
      <c r="A110" s="13"/>
      <c r="B110" s="13">
        <f ca="1">Start.listina!O37</f>
        <v>99591</v>
      </c>
      <c r="C110" s="13" t="str">
        <f ca="1">Start.listina!P37</f>
        <v>Imlauf</v>
      </c>
      <c r="D110" s="13" t="str">
        <f ca="1">Start.listina!Q37</f>
        <v>Jan</v>
      </c>
      <c r="E110" s="13" t="str">
        <f ca="1">Start.listina!R37</f>
        <v>PC Kolová</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2024-10-29T11:52:41Z</dcterms:modified>
  <cp:category>PETANQUE</cp:category>
</cp:coreProperties>
</file>